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BD\Desktop\отчеты бланки\отчеты госзадание\2023\4 кв\"/>
    </mc:Choice>
  </mc:AlternateContent>
  <xr:revisionPtr revIDLastSave="0" documentId="13_ncr:1_{ED0F1C28-7394-4137-93F9-6DCC751231B5}" xr6:coauthVersionLast="47" xr6:coauthVersionMax="47" xr10:uidLastSave="{00000000-0000-0000-0000-000000000000}"/>
  <workbookProtection workbookPassword="CAA8" lockStructure="1"/>
  <bookViews>
    <workbookView xWindow="-108" yWindow="-108" windowWidth="23256" windowHeight="12576" xr2:uid="{00000000-000D-0000-FFFF-FFFF00000000}"/>
  </bookViews>
  <sheets>
    <sheet name="Лист1" sheetId="1" r:id="rId1"/>
    <sheet name="Лист3" sheetId="3" state="hidden" r:id="rId2"/>
  </sheets>
  <definedNames>
    <definedName name="_xlnm._FilterDatabase" localSheetId="0" hidden="1">Лист1!$A$6:$R$6</definedName>
  </definedNames>
  <calcPr calcId="181029"/>
</workbook>
</file>

<file path=xl/calcChain.xml><?xml version="1.0" encoding="utf-8"?>
<calcChain xmlns="http://schemas.openxmlformats.org/spreadsheetml/2006/main">
  <c r="H238" i="1" l="1"/>
  <c r="K350" i="1"/>
  <c r="K407" i="1"/>
  <c r="K331" i="1"/>
  <c r="K273" i="1"/>
  <c r="K215" i="1"/>
  <c r="K157" i="1"/>
  <c r="K83" i="1"/>
  <c r="L407" i="1"/>
  <c r="L331" i="1"/>
  <c r="L273" i="1"/>
  <c r="L215" i="1"/>
  <c r="L157" i="1"/>
  <c r="L83" i="1"/>
  <c r="L7" i="1"/>
  <c r="K7" i="1"/>
  <c r="G483" i="1" l="1"/>
  <c r="H483" i="1"/>
  <c r="H468" i="1" l="1"/>
  <c r="H476" i="1"/>
  <c r="H452" i="1"/>
  <c r="H460" i="1"/>
  <c r="H436" i="1"/>
  <c r="H444" i="1"/>
  <c r="H420" i="1"/>
  <c r="H428" i="1"/>
  <c r="H400" i="1"/>
  <c r="H412" i="1"/>
  <c r="H384" i="1"/>
  <c r="H392" i="1"/>
  <c r="H368" i="1"/>
  <c r="H376" i="1"/>
  <c r="H352" i="1"/>
  <c r="H360" i="1"/>
  <c r="G174" i="1"/>
  <c r="G168" i="1"/>
  <c r="H168" i="1"/>
  <c r="H336" i="1"/>
  <c r="H308" i="1"/>
  <c r="H284" i="1"/>
  <c r="H256" i="1"/>
  <c r="H232" i="1"/>
  <c r="H204" i="1"/>
  <c r="H180" i="1"/>
  <c r="H150" i="1"/>
  <c r="H118" i="1"/>
  <c r="H86" i="1"/>
  <c r="H52" i="1"/>
  <c r="H20" i="1"/>
  <c r="H102" i="1"/>
  <c r="H36" i="1"/>
  <c r="H314" i="1"/>
  <c r="H262" i="1"/>
  <c r="H186" i="1"/>
  <c r="H162" i="1"/>
  <c r="H94" i="1"/>
  <c r="H28" i="1"/>
  <c r="H326" i="1"/>
  <c r="H302" i="1"/>
  <c r="H278" i="1"/>
  <c r="H250" i="1"/>
  <c r="H226" i="1"/>
  <c r="H198" i="1"/>
  <c r="H142" i="1"/>
  <c r="H110" i="1"/>
  <c r="H76" i="1"/>
  <c r="H44" i="1"/>
  <c r="H12" i="1"/>
  <c r="H320" i="1"/>
  <c r="H296" i="1"/>
  <c r="H268" i="1"/>
  <c r="H244" i="1"/>
  <c r="H220" i="1"/>
  <c r="H192" i="1"/>
  <c r="H174" i="1"/>
  <c r="H134" i="1"/>
  <c r="H68" i="1"/>
  <c r="H344" i="1"/>
  <c r="H290" i="1"/>
  <c r="H210" i="1"/>
  <c r="H126" i="1"/>
  <c r="H60" i="1"/>
  <c r="G134" i="1"/>
  <c r="G142" i="1"/>
  <c r="G118" i="1"/>
  <c r="G126" i="1"/>
  <c r="G102" i="1"/>
  <c r="G110" i="1"/>
  <c r="G86" i="1"/>
  <c r="G94" i="1"/>
  <c r="G68" i="1"/>
  <c r="G76" i="1"/>
  <c r="G52" i="1"/>
  <c r="G60" i="1"/>
  <c r="G36" i="1"/>
  <c r="G44" i="1"/>
  <c r="G452" i="1"/>
  <c r="G28" i="1"/>
  <c r="G256" i="1"/>
  <c r="G460" i="1"/>
  <c r="G302" i="1"/>
  <c r="G262" i="1"/>
  <c r="G180" i="1"/>
  <c r="G296" i="1"/>
  <c r="G428" i="1"/>
  <c r="G436" i="1"/>
  <c r="G238" i="1"/>
  <c r="G320" i="1"/>
  <c r="G360" i="1"/>
  <c r="G210" i="1"/>
  <c r="G290" i="1"/>
  <c r="G232" i="1"/>
  <c r="G476" i="1"/>
  <c r="G12" i="1"/>
  <c r="G150" i="1"/>
  <c r="G20" i="1"/>
  <c r="G162" i="1"/>
  <c r="G226" i="1"/>
  <c r="G314" i="1"/>
  <c r="G284" i="1"/>
  <c r="G204" i="1"/>
  <c r="G244" i="1"/>
  <c r="G198" i="1"/>
  <c r="G344" i="1"/>
  <c r="G400" i="1"/>
  <c r="G420" i="1"/>
  <c r="G392" i="1"/>
  <c r="G368" i="1"/>
  <c r="G384" i="1"/>
  <c r="G412" i="1"/>
  <c r="G186" i="1"/>
  <c r="G250" i="1"/>
  <c r="G192" i="1"/>
  <c r="G278" i="1"/>
  <c r="G220" i="1"/>
  <c r="G308" i="1"/>
  <c r="G326" i="1"/>
  <c r="G268" i="1"/>
  <c r="G444" i="1"/>
  <c r="G376" i="1"/>
  <c r="G468" i="1"/>
  <c r="G336" i="1"/>
  <c r="G352" i="1"/>
  <c r="K12" i="1" l="1"/>
  <c r="K13" i="1"/>
  <c r="K214" i="1"/>
  <c r="L214" i="1"/>
  <c r="M214" i="1" s="1"/>
  <c r="K213" i="1"/>
  <c r="K212" i="1"/>
  <c r="K211" i="1"/>
  <c r="K210" i="1"/>
  <c r="L210" i="1" s="1"/>
  <c r="L211" i="1" s="1"/>
  <c r="K208" i="1"/>
  <c r="L208" i="1" s="1"/>
  <c r="K207" i="1"/>
  <c r="K206" i="1"/>
  <c r="K205" i="1"/>
  <c r="K204" i="1"/>
  <c r="L204" i="1" s="1"/>
  <c r="L205" i="1" s="1"/>
  <c r="K202" i="1"/>
  <c r="L202" i="1" s="1"/>
  <c r="M202" i="1" s="1"/>
  <c r="K201" i="1"/>
  <c r="K200" i="1"/>
  <c r="K199" i="1"/>
  <c r="K198" i="1"/>
  <c r="L198" i="1" s="1"/>
  <c r="K196" i="1"/>
  <c r="L196" i="1"/>
  <c r="M196" i="1" s="1"/>
  <c r="K195" i="1"/>
  <c r="K194" i="1"/>
  <c r="K193" i="1"/>
  <c r="K192" i="1"/>
  <c r="L192" i="1" s="1"/>
  <c r="K190" i="1"/>
  <c r="L190" i="1" s="1"/>
  <c r="M190" i="1" s="1"/>
  <c r="K189" i="1"/>
  <c r="K188" i="1"/>
  <c r="K187" i="1"/>
  <c r="K186" i="1"/>
  <c r="K184" i="1"/>
  <c r="L184" i="1"/>
  <c r="M184" i="1" s="1"/>
  <c r="K183" i="1"/>
  <c r="K182" i="1"/>
  <c r="K181" i="1"/>
  <c r="K180" i="1"/>
  <c r="L180" i="1" s="1"/>
  <c r="K178" i="1"/>
  <c r="L178" i="1"/>
  <c r="M178" i="1"/>
  <c r="K177" i="1"/>
  <c r="K176" i="1"/>
  <c r="K175" i="1"/>
  <c r="K174" i="1"/>
  <c r="L174" i="1" s="1"/>
  <c r="K172" i="1"/>
  <c r="L172" i="1" s="1"/>
  <c r="K171" i="1"/>
  <c r="K170" i="1"/>
  <c r="K169" i="1"/>
  <c r="K168" i="1"/>
  <c r="K482" i="1"/>
  <c r="L482" i="1" s="1"/>
  <c r="M482" i="1" s="1"/>
  <c r="K481" i="1"/>
  <c r="K480" i="1"/>
  <c r="K479" i="1"/>
  <c r="K478" i="1"/>
  <c r="K477" i="1"/>
  <c r="K476" i="1"/>
  <c r="L476" i="1" s="1"/>
  <c r="K474" i="1"/>
  <c r="L474" i="1"/>
  <c r="K473" i="1"/>
  <c r="K472" i="1"/>
  <c r="K471" i="1"/>
  <c r="K470" i="1"/>
  <c r="K469" i="1"/>
  <c r="K468" i="1"/>
  <c r="K466" i="1"/>
  <c r="L466" i="1"/>
  <c r="K465" i="1"/>
  <c r="K464" i="1"/>
  <c r="K463" i="1"/>
  <c r="K462" i="1"/>
  <c r="K461" i="1"/>
  <c r="K460" i="1"/>
  <c r="L460" i="1"/>
  <c r="L461" i="1"/>
  <c r="K458" i="1"/>
  <c r="L458" i="1"/>
  <c r="M458" i="1"/>
  <c r="K457" i="1"/>
  <c r="K456" i="1"/>
  <c r="K455" i="1"/>
  <c r="K454" i="1"/>
  <c r="L452" i="1"/>
  <c r="L453" i="1"/>
  <c r="K453" i="1"/>
  <c r="K452" i="1"/>
  <c r="K450" i="1"/>
  <c r="L450" i="1" s="1"/>
  <c r="M450" i="1" s="1"/>
  <c r="K449" i="1"/>
  <c r="K448" i="1"/>
  <c r="K447" i="1"/>
  <c r="K446" i="1"/>
  <c r="K445" i="1"/>
  <c r="K444" i="1"/>
  <c r="K442" i="1"/>
  <c r="L442" i="1"/>
  <c r="M442" i="1"/>
  <c r="K441" i="1"/>
  <c r="K440" i="1"/>
  <c r="K439" i="1"/>
  <c r="K438" i="1"/>
  <c r="K437" i="1"/>
  <c r="K436" i="1"/>
  <c r="L436" i="1" s="1"/>
  <c r="K434" i="1"/>
  <c r="L434" i="1"/>
  <c r="M434" i="1"/>
  <c r="K433" i="1"/>
  <c r="K432" i="1"/>
  <c r="K431" i="1"/>
  <c r="K430" i="1"/>
  <c r="K429" i="1"/>
  <c r="K428" i="1"/>
  <c r="K426" i="1"/>
  <c r="L426" i="1" s="1"/>
  <c r="M426" i="1" s="1"/>
  <c r="K425" i="1"/>
  <c r="K424" i="1"/>
  <c r="K423" i="1"/>
  <c r="K422" i="1"/>
  <c r="K421" i="1"/>
  <c r="K420" i="1"/>
  <c r="K418" i="1"/>
  <c r="L418" i="1"/>
  <c r="K417" i="1"/>
  <c r="K416" i="1"/>
  <c r="K415" i="1"/>
  <c r="K414" i="1"/>
  <c r="K413" i="1"/>
  <c r="K412" i="1"/>
  <c r="K406" i="1"/>
  <c r="L406" i="1" s="1"/>
  <c r="M406" i="1" s="1"/>
  <c r="K405" i="1"/>
  <c r="K404" i="1"/>
  <c r="K403" i="1"/>
  <c r="K402" i="1"/>
  <c r="K401" i="1"/>
  <c r="K400" i="1"/>
  <c r="K398" i="1"/>
  <c r="L398" i="1" s="1"/>
  <c r="M398" i="1" s="1"/>
  <c r="K397" i="1"/>
  <c r="K396" i="1"/>
  <c r="K395" i="1"/>
  <c r="K394" i="1"/>
  <c r="K393" i="1"/>
  <c r="K392" i="1"/>
  <c r="K390" i="1"/>
  <c r="L390" i="1" s="1"/>
  <c r="M390" i="1" s="1"/>
  <c r="K389" i="1"/>
  <c r="K388" i="1"/>
  <c r="K387" i="1"/>
  <c r="K386" i="1"/>
  <c r="K385" i="1"/>
  <c r="K384" i="1"/>
  <c r="K382" i="1"/>
  <c r="L382" i="1" s="1"/>
  <c r="M382" i="1" s="1"/>
  <c r="K381" i="1"/>
  <c r="K380" i="1"/>
  <c r="K379" i="1"/>
  <c r="K378" i="1"/>
  <c r="K377" i="1"/>
  <c r="K376" i="1"/>
  <c r="K374" i="1"/>
  <c r="L374" i="1" s="1"/>
  <c r="M374" i="1" s="1"/>
  <c r="K373" i="1"/>
  <c r="K372" i="1"/>
  <c r="K371" i="1"/>
  <c r="K370" i="1"/>
  <c r="K369" i="1"/>
  <c r="K368" i="1"/>
  <c r="K366" i="1"/>
  <c r="L366" i="1"/>
  <c r="M366" i="1" s="1"/>
  <c r="K365" i="1"/>
  <c r="K364" i="1"/>
  <c r="K363" i="1"/>
  <c r="K362" i="1"/>
  <c r="K361" i="1"/>
  <c r="K360" i="1"/>
  <c r="L360" i="1" s="1"/>
  <c r="M360" i="1" s="1"/>
  <c r="M361" i="1" s="1"/>
  <c r="K358" i="1"/>
  <c r="L358" i="1" s="1"/>
  <c r="M358" i="1" s="1"/>
  <c r="K357" i="1"/>
  <c r="K356" i="1"/>
  <c r="K355" i="1"/>
  <c r="K354" i="1"/>
  <c r="K353" i="1"/>
  <c r="K352" i="1"/>
  <c r="L352" i="1" s="1"/>
  <c r="L350" i="1"/>
  <c r="M350" i="1" s="1"/>
  <c r="K349" i="1"/>
  <c r="K348" i="1"/>
  <c r="K347" i="1"/>
  <c r="K346" i="1"/>
  <c r="K345" i="1"/>
  <c r="K344" i="1"/>
  <c r="K342" i="1"/>
  <c r="L342" i="1"/>
  <c r="K341" i="1"/>
  <c r="K340" i="1"/>
  <c r="K339" i="1"/>
  <c r="K338" i="1"/>
  <c r="K337" i="1"/>
  <c r="K336" i="1"/>
  <c r="L336" i="1" s="1"/>
  <c r="K330" i="1"/>
  <c r="L330" i="1"/>
  <c r="M330" i="1"/>
  <c r="K329" i="1"/>
  <c r="K328" i="1"/>
  <c r="K327" i="1"/>
  <c r="K326" i="1"/>
  <c r="K324" i="1"/>
  <c r="L324" i="1"/>
  <c r="M324" i="1"/>
  <c r="K323" i="1"/>
  <c r="K322" i="1"/>
  <c r="K321" i="1"/>
  <c r="K320" i="1"/>
  <c r="K318" i="1"/>
  <c r="L318" i="1"/>
  <c r="M318" i="1"/>
  <c r="K317" i="1"/>
  <c r="K316" i="1"/>
  <c r="K315" i="1"/>
  <c r="K314" i="1"/>
  <c r="K312" i="1"/>
  <c r="L312" i="1"/>
  <c r="M312" i="1"/>
  <c r="K311" i="1"/>
  <c r="K310" i="1"/>
  <c r="K309" i="1"/>
  <c r="K308" i="1"/>
  <c r="L308" i="1"/>
  <c r="K306" i="1"/>
  <c r="L306" i="1"/>
  <c r="M306" i="1"/>
  <c r="K305" i="1"/>
  <c r="K304" i="1"/>
  <c r="K303" i="1"/>
  <c r="K302" i="1"/>
  <c r="K300" i="1"/>
  <c r="L300" i="1"/>
  <c r="M300" i="1"/>
  <c r="K299" i="1"/>
  <c r="K298" i="1"/>
  <c r="K297" i="1"/>
  <c r="K296" i="1"/>
  <c r="K294" i="1"/>
  <c r="L294" i="1"/>
  <c r="M294" i="1"/>
  <c r="K293" i="1"/>
  <c r="K292" i="1"/>
  <c r="K291" i="1"/>
  <c r="K290" i="1"/>
  <c r="L290" i="1"/>
  <c r="K288" i="1"/>
  <c r="L288" i="1" s="1"/>
  <c r="M288" i="1" s="1"/>
  <c r="K287" i="1"/>
  <c r="K286" i="1"/>
  <c r="K285" i="1"/>
  <c r="K284" i="1"/>
  <c r="K282" i="1"/>
  <c r="L282" i="1"/>
  <c r="K281" i="1"/>
  <c r="K280" i="1"/>
  <c r="K279" i="1"/>
  <c r="K278" i="1"/>
  <c r="K272" i="1"/>
  <c r="L272" i="1"/>
  <c r="M272" i="1"/>
  <c r="K271" i="1"/>
  <c r="K270" i="1"/>
  <c r="K269" i="1"/>
  <c r="K268" i="1"/>
  <c r="K266" i="1"/>
  <c r="L266" i="1"/>
  <c r="M266" i="1"/>
  <c r="K265" i="1"/>
  <c r="K264" i="1"/>
  <c r="K263" i="1"/>
  <c r="K262" i="1"/>
  <c r="K260" i="1"/>
  <c r="L260" i="1"/>
  <c r="M260" i="1"/>
  <c r="K259" i="1"/>
  <c r="K258" i="1"/>
  <c r="K257" i="1"/>
  <c r="K256" i="1"/>
  <c r="K254" i="1"/>
  <c r="L254" i="1"/>
  <c r="M254" i="1"/>
  <c r="K253" i="1"/>
  <c r="K252" i="1"/>
  <c r="K251" i="1"/>
  <c r="K250" i="1"/>
  <c r="K248" i="1"/>
  <c r="L248" i="1"/>
  <c r="M248" i="1"/>
  <c r="K247" i="1"/>
  <c r="K246" i="1"/>
  <c r="K245" i="1"/>
  <c r="K244" i="1"/>
  <c r="K242" i="1"/>
  <c r="L242" i="1"/>
  <c r="M242" i="1"/>
  <c r="K241" i="1"/>
  <c r="K240" i="1"/>
  <c r="K239" i="1"/>
  <c r="K238" i="1"/>
  <c r="K236" i="1"/>
  <c r="L236" i="1"/>
  <c r="M236" i="1"/>
  <c r="K235" i="1"/>
  <c r="K234" i="1"/>
  <c r="K233" i="1"/>
  <c r="K232" i="1"/>
  <c r="K230" i="1"/>
  <c r="L230" i="1" s="1"/>
  <c r="M230" i="1" s="1"/>
  <c r="K229" i="1"/>
  <c r="K228" i="1"/>
  <c r="K227" i="1"/>
  <c r="K226" i="1"/>
  <c r="K224" i="1"/>
  <c r="L224" i="1"/>
  <c r="M224" i="1"/>
  <c r="K223" i="1"/>
  <c r="K222" i="1"/>
  <c r="K221" i="1"/>
  <c r="K220" i="1"/>
  <c r="L220" i="1" s="1"/>
  <c r="K166" i="1"/>
  <c r="L166" i="1" s="1"/>
  <c r="M166" i="1" s="1"/>
  <c r="K165" i="1"/>
  <c r="K164" i="1"/>
  <c r="K163" i="1"/>
  <c r="K162" i="1"/>
  <c r="K156" i="1"/>
  <c r="L156" i="1"/>
  <c r="K155" i="1"/>
  <c r="K154" i="1"/>
  <c r="K153" i="1"/>
  <c r="K152" i="1"/>
  <c r="K151" i="1"/>
  <c r="K150" i="1"/>
  <c r="K148" i="1"/>
  <c r="L148" i="1"/>
  <c r="K147" i="1"/>
  <c r="K146" i="1"/>
  <c r="K145" i="1"/>
  <c r="K144" i="1"/>
  <c r="K143" i="1"/>
  <c r="K142" i="1"/>
  <c r="K140" i="1"/>
  <c r="L140" i="1"/>
  <c r="M140" i="1"/>
  <c r="K139" i="1"/>
  <c r="K138" i="1"/>
  <c r="K137" i="1"/>
  <c r="K136" i="1"/>
  <c r="K135" i="1"/>
  <c r="K134" i="1"/>
  <c r="K132" i="1"/>
  <c r="L132" i="1"/>
  <c r="M132" i="1"/>
  <c r="K131" i="1"/>
  <c r="K130" i="1"/>
  <c r="K129" i="1"/>
  <c r="K128" i="1"/>
  <c r="K127" i="1"/>
  <c r="K126" i="1"/>
  <c r="K124" i="1"/>
  <c r="L124" i="1"/>
  <c r="M124" i="1"/>
  <c r="K123" i="1"/>
  <c r="K122" i="1"/>
  <c r="K121" i="1"/>
  <c r="K120" i="1"/>
  <c r="K119" i="1"/>
  <c r="K118" i="1"/>
  <c r="K116" i="1"/>
  <c r="L116" i="1"/>
  <c r="M116" i="1"/>
  <c r="K115" i="1"/>
  <c r="K114" i="1"/>
  <c r="K113" i="1"/>
  <c r="K112" i="1"/>
  <c r="L110" i="1"/>
  <c r="K111" i="1"/>
  <c r="K110" i="1"/>
  <c r="K108" i="1"/>
  <c r="L108" i="1"/>
  <c r="M108" i="1"/>
  <c r="K107" i="1"/>
  <c r="K106" i="1"/>
  <c r="K105" i="1"/>
  <c r="K104" i="1"/>
  <c r="K103" i="1"/>
  <c r="K102" i="1"/>
  <c r="K100" i="1"/>
  <c r="L100" i="1"/>
  <c r="M100" i="1"/>
  <c r="K99" i="1"/>
  <c r="K98" i="1"/>
  <c r="K97" i="1"/>
  <c r="K96" i="1"/>
  <c r="K95" i="1"/>
  <c r="K94" i="1"/>
  <c r="K92" i="1"/>
  <c r="L92" i="1"/>
  <c r="K91" i="1"/>
  <c r="K90" i="1"/>
  <c r="K89" i="1"/>
  <c r="K88" i="1"/>
  <c r="L86" i="1"/>
  <c r="L87" i="1"/>
  <c r="K87" i="1"/>
  <c r="K86" i="1"/>
  <c r="K82" i="1"/>
  <c r="L82" i="1"/>
  <c r="M82" i="1"/>
  <c r="K81" i="1"/>
  <c r="K80" i="1"/>
  <c r="K79" i="1"/>
  <c r="K78" i="1"/>
  <c r="K77" i="1"/>
  <c r="K76" i="1"/>
  <c r="K74" i="1"/>
  <c r="L74" i="1"/>
  <c r="K73" i="1"/>
  <c r="K72" i="1"/>
  <c r="K71" i="1"/>
  <c r="K70" i="1"/>
  <c r="K69" i="1"/>
  <c r="K68" i="1"/>
  <c r="K66" i="1"/>
  <c r="L66" i="1"/>
  <c r="M66" i="1"/>
  <c r="K65" i="1"/>
  <c r="K64" i="1"/>
  <c r="K63" i="1"/>
  <c r="K62" i="1"/>
  <c r="K61" i="1"/>
  <c r="L60" i="1"/>
  <c r="K60" i="1"/>
  <c r="K58" i="1"/>
  <c r="L58" i="1"/>
  <c r="M58" i="1"/>
  <c r="K57" i="1"/>
  <c r="K56" i="1"/>
  <c r="K55" i="1"/>
  <c r="K54" i="1"/>
  <c r="L52" i="1"/>
  <c r="K53" i="1"/>
  <c r="K52" i="1"/>
  <c r="K50" i="1"/>
  <c r="L50" i="1"/>
  <c r="M50" i="1"/>
  <c r="K49" i="1"/>
  <c r="K48" i="1"/>
  <c r="K47" i="1"/>
  <c r="K46" i="1"/>
  <c r="K45" i="1"/>
  <c r="K44" i="1"/>
  <c r="K42" i="1"/>
  <c r="L42" i="1"/>
  <c r="M42" i="1"/>
  <c r="K41" i="1"/>
  <c r="K40" i="1"/>
  <c r="K39" i="1"/>
  <c r="L36" i="1"/>
  <c r="K38" i="1"/>
  <c r="K37" i="1"/>
  <c r="K36" i="1"/>
  <c r="K34" i="1"/>
  <c r="L34" i="1"/>
  <c r="M34" i="1"/>
  <c r="K33" i="1"/>
  <c r="K32" i="1"/>
  <c r="K31" i="1"/>
  <c r="K30" i="1"/>
  <c r="K29" i="1"/>
  <c r="K28" i="1"/>
  <c r="K26" i="1"/>
  <c r="L26" i="1"/>
  <c r="M26" i="1"/>
  <c r="K25" i="1"/>
  <c r="K24" i="1"/>
  <c r="K23" i="1"/>
  <c r="K22" i="1"/>
  <c r="K21" i="1"/>
  <c r="K20" i="1"/>
  <c r="K18" i="1"/>
  <c r="L18" i="1"/>
  <c r="M18" i="1"/>
  <c r="K17" i="1"/>
  <c r="K16" i="1"/>
  <c r="K15" i="1"/>
  <c r="K14" i="1"/>
  <c r="V7" i="3"/>
  <c r="W7" i="3"/>
  <c r="X7" i="3"/>
  <c r="Y7" i="3"/>
  <c r="Z7" i="3"/>
  <c r="AA7" i="3"/>
  <c r="AB7" i="3"/>
  <c r="Q7" i="3"/>
  <c r="R7" i="3"/>
  <c r="S7" i="3"/>
  <c r="T7" i="3"/>
  <c r="U7" i="3"/>
  <c r="P7" i="3"/>
  <c r="U6" i="3"/>
  <c r="V6" i="3"/>
  <c r="W6" i="3"/>
  <c r="X6" i="3"/>
  <c r="Y6" i="3"/>
  <c r="Z6" i="3"/>
  <c r="AA6" i="3"/>
  <c r="AB6" i="3"/>
  <c r="Q6" i="3"/>
  <c r="R6" i="3"/>
  <c r="S6" i="3"/>
  <c r="T6" i="3"/>
  <c r="P6" i="3"/>
  <c r="U5" i="3"/>
  <c r="V5" i="3"/>
  <c r="W5" i="3"/>
  <c r="X5" i="3"/>
  <c r="Y5" i="3"/>
  <c r="Z5" i="3"/>
  <c r="AA5" i="3"/>
  <c r="AB5" i="3"/>
  <c r="Q5" i="3"/>
  <c r="R5" i="3"/>
  <c r="S5" i="3"/>
  <c r="T5" i="3"/>
  <c r="P5" i="3"/>
  <c r="U4" i="3"/>
  <c r="V4" i="3"/>
  <c r="W4" i="3"/>
  <c r="X4" i="3"/>
  <c r="Y4" i="3"/>
  <c r="Z4" i="3"/>
  <c r="AA4" i="3"/>
  <c r="AB4" i="3"/>
  <c r="Q4" i="3"/>
  <c r="R4" i="3"/>
  <c r="S4" i="3"/>
  <c r="T4" i="3"/>
  <c r="P4" i="3"/>
  <c r="X3" i="3"/>
  <c r="Y3" i="3"/>
  <c r="Z3" i="3"/>
  <c r="AA3" i="3"/>
  <c r="AB3" i="3"/>
  <c r="W3" i="3"/>
  <c r="V3" i="3"/>
  <c r="U3" i="3"/>
  <c r="T3" i="3"/>
  <c r="S3" i="3"/>
  <c r="R3" i="3"/>
  <c r="Q3" i="3"/>
  <c r="P3" i="3"/>
  <c r="U2" i="3"/>
  <c r="V2" i="3"/>
  <c r="W2" i="3"/>
  <c r="X2" i="3"/>
  <c r="Y2" i="3"/>
  <c r="Z2" i="3"/>
  <c r="AA2" i="3"/>
  <c r="AB2" i="3"/>
  <c r="Q2" i="3"/>
  <c r="R2" i="3"/>
  <c r="S2" i="3"/>
  <c r="T2" i="3"/>
  <c r="P2" i="3"/>
  <c r="L76" i="1"/>
  <c r="L468" i="1"/>
  <c r="L469" i="1"/>
  <c r="L68" i="1"/>
  <c r="L69" i="1"/>
  <c r="L428" i="1"/>
  <c r="L412" i="1"/>
  <c r="L413" i="1"/>
  <c r="L326" i="1"/>
  <c r="L327" i="1"/>
  <c r="L320" i="1"/>
  <c r="M320" i="1"/>
  <c r="M321" i="1"/>
  <c r="L314" i="1"/>
  <c r="M314" i="1"/>
  <c r="M315" i="1"/>
  <c r="L302" i="1"/>
  <c r="L303" i="1"/>
  <c r="L296" i="1"/>
  <c r="L297" i="1"/>
  <c r="L244" i="1"/>
  <c r="L245" i="1"/>
  <c r="L278" i="1"/>
  <c r="L279" i="1"/>
  <c r="L268" i="1"/>
  <c r="L269" i="1"/>
  <c r="L262" i="1"/>
  <c r="L263" i="1"/>
  <c r="L256" i="1"/>
  <c r="L257" i="1"/>
  <c r="L250" i="1"/>
  <c r="L251" i="1"/>
  <c r="L238" i="1"/>
  <c r="M238" i="1"/>
  <c r="M239" i="1"/>
  <c r="L232" i="1"/>
  <c r="L233" i="1"/>
  <c r="L150" i="1"/>
  <c r="L151" i="1"/>
  <c r="L142" i="1"/>
  <c r="L143" i="1"/>
  <c r="L134" i="1"/>
  <c r="M134" i="1"/>
  <c r="M135" i="1"/>
  <c r="L118" i="1"/>
  <c r="L119" i="1"/>
  <c r="M76" i="1"/>
  <c r="M77" i="1"/>
  <c r="L126" i="1"/>
  <c r="L127" i="1"/>
  <c r="L102" i="1"/>
  <c r="L94" i="1"/>
  <c r="M94" i="1"/>
  <c r="M95" i="1"/>
  <c r="L44" i="1"/>
  <c r="M44" i="1"/>
  <c r="M45" i="1"/>
  <c r="L20" i="1"/>
  <c r="L21" i="1"/>
  <c r="L28" i="1"/>
  <c r="L29" i="1"/>
  <c r="L12" i="1"/>
  <c r="M12" i="1"/>
  <c r="M74" i="1"/>
  <c r="M68" i="1"/>
  <c r="M69" i="1"/>
  <c r="L111" i="1"/>
  <c r="M110" i="1"/>
  <c r="M111" i="1"/>
  <c r="M156" i="1"/>
  <c r="M468" i="1"/>
  <c r="M469" i="1"/>
  <c r="M474" i="1"/>
  <c r="M148" i="1"/>
  <c r="M290" i="1"/>
  <c r="M291" i="1"/>
  <c r="L291" i="1"/>
  <c r="M308" i="1"/>
  <c r="M309" i="1"/>
  <c r="L309" i="1"/>
  <c r="M466" i="1"/>
  <c r="M460" i="1"/>
  <c r="M461" i="1"/>
  <c r="M282" i="1"/>
  <c r="M60" i="1"/>
  <c r="M61" i="1"/>
  <c r="L61" i="1"/>
  <c r="M244" i="1"/>
  <c r="M245" i="1"/>
  <c r="L321" i="1"/>
  <c r="M342" i="1"/>
  <c r="L53" i="1"/>
  <c r="M52" i="1"/>
  <c r="M53" i="1"/>
  <c r="M36" i="1"/>
  <c r="M37" i="1"/>
  <c r="L37" i="1"/>
  <c r="M92" i="1"/>
  <c r="M86" i="1"/>
  <c r="M102" i="1"/>
  <c r="M103" i="1"/>
  <c r="L103" i="1"/>
  <c r="M418" i="1"/>
  <c r="M428" i="1"/>
  <c r="M429" i="1"/>
  <c r="L429" i="1"/>
  <c r="L77" i="1"/>
  <c r="M452" i="1"/>
  <c r="M453" i="1"/>
  <c r="M412" i="1"/>
  <c r="M413" i="1"/>
  <c r="M326" i="1"/>
  <c r="M327" i="1"/>
  <c r="L315" i="1"/>
  <c r="M302" i="1"/>
  <c r="M303" i="1"/>
  <c r="M296" i="1"/>
  <c r="M297" i="1"/>
  <c r="M278" i="1"/>
  <c r="M279" i="1"/>
  <c r="M268" i="1"/>
  <c r="M269" i="1"/>
  <c r="M262" i="1"/>
  <c r="M263" i="1"/>
  <c r="M256" i="1"/>
  <c r="M257" i="1"/>
  <c r="M250" i="1"/>
  <c r="M251" i="1"/>
  <c r="L239" i="1"/>
  <c r="M232" i="1"/>
  <c r="M233" i="1"/>
  <c r="M150" i="1"/>
  <c r="M151" i="1"/>
  <c r="M142" i="1"/>
  <c r="M143" i="1"/>
  <c r="L135" i="1"/>
  <c r="M118" i="1"/>
  <c r="M119" i="1"/>
  <c r="M126" i="1"/>
  <c r="M127" i="1"/>
  <c r="L95" i="1"/>
  <c r="L45" i="1"/>
  <c r="M20" i="1"/>
  <c r="M21" i="1"/>
  <c r="M28" i="1"/>
  <c r="M29" i="1"/>
  <c r="L13" i="1"/>
  <c r="M13" i="1"/>
  <c r="M87" i="1"/>
  <c r="M476" i="1" l="1"/>
  <c r="M477" i="1" s="1"/>
  <c r="L477" i="1"/>
  <c r="M436" i="1"/>
  <c r="M437" i="1" s="1"/>
  <c r="L437" i="1"/>
  <c r="L361" i="1"/>
  <c r="L353" i="1"/>
  <c r="M352" i="1"/>
  <c r="M353" i="1" s="1"/>
  <c r="L337" i="1"/>
  <c r="M336" i="1"/>
  <c r="M337" i="1" s="1"/>
  <c r="M204" i="1"/>
  <c r="M205" i="1" s="1"/>
  <c r="M208" i="1"/>
  <c r="M198" i="1"/>
  <c r="M199" i="1" s="1"/>
  <c r="L199" i="1"/>
  <c r="M192" i="1"/>
  <c r="M193" i="1" s="1"/>
  <c r="L193" i="1"/>
  <c r="M180" i="1"/>
  <c r="M181" i="1" s="1"/>
  <c r="L181" i="1"/>
  <c r="M174" i="1"/>
  <c r="M175" i="1" s="1"/>
  <c r="L175" i="1"/>
  <c r="L444" i="1"/>
  <c r="M444" i="1" s="1"/>
  <c r="M445" i="1" s="1"/>
  <c r="L420" i="1"/>
  <c r="M420" i="1" s="1"/>
  <c r="M421" i="1" s="1"/>
  <c r="L392" i="1"/>
  <c r="L393" i="1" s="1"/>
  <c r="L384" i="1"/>
  <c r="M384" i="1" s="1"/>
  <c r="M385" i="1" s="1"/>
  <c r="L162" i="1"/>
  <c r="L163" i="1" s="1"/>
  <c r="L400" i="1"/>
  <c r="L401" i="1" s="1"/>
  <c r="L376" i="1"/>
  <c r="L377" i="1" s="1"/>
  <c r="L368" i="1"/>
  <c r="M368" i="1" s="1"/>
  <c r="M369" i="1" s="1"/>
  <c r="L284" i="1"/>
  <c r="L285" i="1" s="1"/>
  <c r="L168" i="1"/>
  <c r="L169" i="1" s="1"/>
  <c r="M83" i="1"/>
  <c r="M84" i="1" s="1"/>
  <c r="L344" i="1"/>
  <c r="M344" i="1" s="1"/>
  <c r="M345" i="1" s="1"/>
  <c r="L226" i="1"/>
  <c r="M226" i="1" s="1"/>
  <c r="M227" i="1" s="1"/>
  <c r="M210" i="1"/>
  <c r="M211" i="1" s="1"/>
  <c r="L186" i="1"/>
  <c r="L187" i="1" s="1"/>
  <c r="M172" i="1"/>
  <c r="L221" i="1"/>
  <c r="M220" i="1"/>
  <c r="M7" i="1"/>
  <c r="L445" i="1" l="1"/>
  <c r="L421" i="1"/>
  <c r="M407" i="1"/>
  <c r="M408" i="1" s="1"/>
  <c r="M392" i="1"/>
  <c r="M393" i="1" s="1"/>
  <c r="L385" i="1"/>
  <c r="M162" i="1"/>
  <c r="M163" i="1" s="1"/>
  <c r="M400" i="1"/>
  <c r="M401" i="1" s="1"/>
  <c r="M376" i="1"/>
  <c r="M377" i="1" s="1"/>
  <c r="L369" i="1"/>
  <c r="M284" i="1"/>
  <c r="M273" i="1" s="1"/>
  <c r="M274" i="1" s="1"/>
  <c r="L227" i="1"/>
  <c r="M168" i="1"/>
  <c r="M169" i="1" s="1"/>
  <c r="M485" i="1"/>
  <c r="M486" i="1" s="1"/>
  <c r="L345" i="1"/>
  <c r="M186" i="1"/>
  <c r="M187" i="1" s="1"/>
  <c r="M215" i="1"/>
  <c r="M216" i="1" s="1"/>
  <c r="M221" i="1"/>
  <c r="M8" i="1"/>
  <c r="M331" i="1" l="1"/>
  <c r="M332" i="1" s="1"/>
  <c r="M285" i="1"/>
  <c r="M157" i="1"/>
  <c r="M488" i="1" s="1"/>
  <c r="M489" i="1" s="1"/>
  <c r="M491" i="1" l="1"/>
  <c r="M492" i="1" s="1"/>
  <c r="M158" i="1"/>
</calcChain>
</file>

<file path=xl/sharedStrings.xml><?xml version="1.0" encoding="utf-8"?>
<sst xmlns="http://schemas.openxmlformats.org/spreadsheetml/2006/main" count="1552" uniqueCount="98">
  <si>
    <t xml:space="preserve">Наименование показателя </t>
  </si>
  <si>
    <t>Единица измерения</t>
  </si>
  <si>
    <t>Формула расчета</t>
  </si>
  <si>
    <t>Объем государственной услуги</t>
  </si>
  <si>
    <t>чел.</t>
  </si>
  <si>
    <t>Источник (и) информации о фактическом значении показателя</t>
  </si>
  <si>
    <t>Характеристика причин отклонения от запланированных значений</t>
  </si>
  <si>
    <t>Критерии оценки выполнения государственного задания</t>
  </si>
  <si>
    <t>Отчет об исполнении государственного задания на оказание государственной услуги</t>
  </si>
  <si>
    <t xml:space="preserve">по состоянию на </t>
  </si>
  <si>
    <t>года</t>
  </si>
  <si>
    <t>Показатель</t>
  </si>
  <si>
    <t>Общая итоговая</t>
  </si>
  <si>
    <t xml:space="preserve">1. Численность граждан, получивших социальные услуги </t>
  </si>
  <si>
    <t>%</t>
  </si>
  <si>
    <t>единицы</t>
  </si>
  <si>
    <t>3.Удовлетворенность получателей социальных услуг в оказанных социальных услугах</t>
  </si>
  <si>
    <t>4. Укомплектование организации специалистами, оказывающими социальные услуги</t>
  </si>
  <si>
    <t>5. Доступность получения социальных услуг в организации</t>
  </si>
  <si>
    <t>код</t>
  </si>
  <si>
    <t>Кi</t>
  </si>
  <si>
    <t>К</t>
  </si>
  <si>
    <t>Кпл
i</t>
  </si>
  <si>
    <t>Кф
i</t>
  </si>
  <si>
    <t>Показатель качества государственной услуги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</si>
  <si>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</si>
  <si>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0 нарушений - 100%, менее 5 нарушений - 90%, более 5 нарушений - 89%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</si>
  <si>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</si>
  <si>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отсутствии работы и средств к существованию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</si>
  <si>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</si>
  <si>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1_1</t>
  </si>
  <si>
    <t>1_2</t>
  </si>
  <si>
    <t>1_3</t>
  </si>
  <si>
    <t>1_4</t>
  </si>
  <si>
    <t>1_5</t>
  </si>
  <si>
    <t>2_1</t>
  </si>
  <si>
    <t>2_2</t>
  </si>
  <si>
    <t>2_3</t>
  </si>
  <si>
    <t>2_4</t>
  </si>
  <si>
    <t>2_5</t>
  </si>
  <si>
    <t>3_1</t>
  </si>
  <si>
    <t>4_1</t>
  </si>
  <si>
    <t>КГБУ СО "Центр социальной помощи семье и детям "Абанский"</t>
  </si>
  <si>
    <t>КГБУ СО "Центр социальной помощи семье и детям "Идринский"</t>
  </si>
  <si>
    <t>КГБУ СО "Центр социальной помощи семье и детям "Курагинский"</t>
  </si>
  <si>
    <t>КГБУ СО "Центр социальной помощи семье и детям "Пировский"</t>
  </si>
  <si>
    <t>КГБУ СО "Центр социальной помощи семье и детям "Саянский"</t>
  </si>
  <si>
    <t>КГБУ СО «Центр социальной помощи семье и детям  «Тюхтетский»</t>
  </si>
  <si>
    <t>1_6</t>
  </si>
  <si>
    <t xml:space="preserve">6. Повышение качества социальных услуг и эффективности их оказания 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</si>
  <si>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</si>
  <si>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
в семье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</si>
  <si>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</si>
  <si>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</si>
  <si>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</si>
  <si>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АЭ24</t>
  </si>
  <si>
    <t>АЭ20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</si>
  <si>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  <charset val="204"/>
      </rPr>
      <t xml:space="preserve">в стационароной форме </t>
    </r>
    <r>
      <rPr>
        <b/>
        <sz val="12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 (платно очно)</t>
    </r>
  </si>
  <si>
    <t>АЭ26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</si>
  <si>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  <charset val="204"/>
      </rPr>
      <t xml:space="preserve">в  форме на дому  </t>
    </r>
    <r>
      <rPr>
        <b/>
        <sz val="12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 (бесплатно очно)</t>
    </r>
  </si>
  <si>
    <t>АЭ27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</si>
  <si>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  <charset val="204"/>
      </rPr>
      <t xml:space="preserve">в  форме на дому  </t>
    </r>
    <r>
      <rPr>
        <b/>
        <sz val="12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 (бесплатно заочно)</t>
    </r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</si>
  <si>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  <charset val="204"/>
      </rPr>
      <t xml:space="preserve">в  форме на дому  </t>
    </r>
    <r>
      <rPr>
        <b/>
        <sz val="12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 (платно очно)</t>
    </r>
  </si>
  <si>
    <t>АЭ22</t>
  </si>
  <si>
    <r>
      <t>Предоставление социального обслуживания</t>
    </r>
    <r>
      <rPr>
        <b/>
        <sz val="12"/>
        <color indexed="10"/>
        <rFont val="Times New Roman"/>
        <family val="1"/>
        <charset val="204"/>
      </rPr>
      <t xml:space="preserve"> в полустационарной форме </t>
    </r>
    <r>
      <rPr>
        <b/>
        <sz val="12"/>
        <rFont val="Times New Roman"/>
        <family val="1"/>
        <charset val="204"/>
      </rPr>
      <t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
в т.ч. детей-инвалидов, срочных социальных услуг</t>
    </r>
  </si>
  <si>
    <r>
      <t>Предоставление социального обслуживания в форме социального обслуживания</t>
    </r>
    <r>
      <rPr>
        <b/>
        <sz val="12"/>
        <color indexed="10"/>
        <rFont val="Times New Roman"/>
        <family val="1"/>
        <charset val="204"/>
      </rPr>
      <t xml:space="preserve"> на дому</t>
    </r>
    <r>
      <rPr>
        <b/>
        <sz val="12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</si>
  <si>
    <t xml:space="preserve">Руководитель
учреждения </t>
  </si>
  <si>
    <r>
      <t>Предоставление социального обслуживания</t>
    </r>
    <r>
      <rPr>
        <b/>
        <sz val="12"/>
        <color indexed="10"/>
        <rFont val="Times New Roman"/>
        <family val="1"/>
        <charset val="204"/>
      </rPr>
      <t xml:space="preserve"> в стационарной форме </t>
    </r>
    <r>
      <rPr>
        <b/>
        <sz val="12"/>
        <rFont val="Times New Roman"/>
        <family val="1"/>
        <charset val="204"/>
      </rPr>
      <t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
в т.ч. детей-инвалидов, срочных социальных услуг</t>
    </r>
  </si>
  <si>
    <t>АЭ25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</si>
  <si>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  <charset val="204"/>
      </rPr>
      <t xml:space="preserve">в полустационарной форме  </t>
    </r>
    <r>
      <rPr>
        <b/>
        <sz val="12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 (платно очно)</t>
    </r>
  </si>
  <si>
    <t>АЭ21</t>
  </si>
  <si>
    <t>1. 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</si>
  <si>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r>
      <rPr>
        <b/>
        <sz val="10"/>
        <rFont val="Times New Roman"/>
        <family val="1"/>
        <charset val="204"/>
      </rPr>
      <t>В/А*100</t>
    </r>
    <r>
      <rPr>
        <sz val="10"/>
        <rFont val="Times New Roman"/>
        <family val="1"/>
        <charset val="204"/>
      </rPr>
      <t xml:space="preserve">, где: 
</t>
    </r>
    <r>
      <rPr>
        <b/>
        <sz val="10"/>
        <rFont val="Times New Roman"/>
        <family val="1"/>
        <charset val="204"/>
      </rPr>
      <t>А</t>
    </r>
    <r>
      <rPr>
        <sz val="10"/>
        <rFont val="Times New Roman"/>
        <family val="1"/>
        <charset val="204"/>
      </rPr>
      <t xml:space="preserve"> – общее количество получателей социальных услуг, находящихся на обслуживании в организации;
</t>
    </r>
    <r>
      <rPr>
        <b/>
        <sz val="10"/>
        <rFont val="Times New Roman"/>
        <family val="1"/>
        <charset val="204"/>
      </rPr>
      <t>В</t>
    </r>
    <r>
      <rPr>
        <sz val="10"/>
        <rFont val="Times New Roman"/>
        <family val="1"/>
        <charset val="204"/>
      </rPr>
      <t xml:space="preserve"> – численность получателй социальных услуг, которым предоставлены социальные услуги по договору и (или) строчные услуги за отчетный период, человек. </t>
    </r>
  </si>
  <si>
    <t>2. Количество нарушений санитарного законодательства в отчетном году, выявленных при проведении проверок</t>
  </si>
  <si>
    <t xml:space="preserve">в соответствии с методикой </t>
  </si>
  <si>
    <r>
      <rPr>
        <b/>
        <sz val="10"/>
        <rFont val="Times New Roman"/>
        <family val="1"/>
        <charset val="204"/>
      </rPr>
      <t>В/А*100</t>
    </r>
    <r>
      <rPr>
        <sz val="10"/>
        <rFont val="Times New Roman"/>
        <family val="1"/>
        <charset val="204"/>
      </rPr>
      <t xml:space="preserve">, где: 
</t>
    </r>
    <r>
      <rPr>
        <b/>
        <sz val="10"/>
        <rFont val="Times New Roman"/>
        <family val="1"/>
        <charset val="204"/>
      </rPr>
      <t>А</t>
    </r>
    <r>
      <rPr>
        <sz val="10"/>
        <rFont val="Times New Roman"/>
        <family val="1"/>
        <charset val="204"/>
      </rPr>
      <t xml:space="preserve"> – общее количество штатных единиц основного профиля по штатному расписанию, действующему на конец отчетного периода, единиц.
</t>
    </r>
    <r>
      <rPr>
        <b/>
        <sz val="10"/>
        <rFont val="Times New Roman"/>
        <family val="1"/>
        <charset val="204"/>
      </rPr>
      <t>В</t>
    </r>
    <r>
      <rPr>
        <sz val="10"/>
        <rFont val="Times New Roman"/>
        <family val="1"/>
        <charset val="204"/>
      </rPr>
      <t xml:space="preserve"> – количество замещенных (занятых) штатных единиц специалистов основного профиля на отчетную дату, единиц.</t>
    </r>
  </si>
  <si>
    <r>
      <rPr>
        <b/>
        <sz val="10"/>
        <rFont val="Times New Roman"/>
        <family val="1"/>
        <charset val="204"/>
      </rPr>
      <t>В/А*100</t>
    </r>
    <r>
      <rPr>
        <sz val="10"/>
        <rFont val="Times New Roman"/>
        <family val="1"/>
        <charset val="204"/>
      </rPr>
      <t xml:space="preserve">, где: 
</t>
    </r>
    <r>
      <rPr>
        <b/>
        <sz val="10"/>
        <rFont val="Times New Roman"/>
        <family val="1"/>
        <charset val="204"/>
      </rPr>
      <t>А</t>
    </r>
    <r>
      <rPr>
        <sz val="10"/>
        <rFont val="Times New Roman"/>
        <family val="1"/>
        <charset val="204"/>
      </rPr>
      <t xml:space="preserve"> – общая численность получателей социальных услуг в учреждении, принявших участие в опросе в рамках ежнгодного опроса «Декада качества», человек.
</t>
    </r>
    <r>
      <rPr>
        <b/>
        <sz val="10"/>
        <rFont val="Times New Roman"/>
        <family val="1"/>
        <charset val="204"/>
      </rPr>
      <t>В</t>
    </r>
    <r>
      <rPr>
        <sz val="10"/>
        <rFont val="Times New Roman"/>
        <family val="1"/>
        <charset val="204"/>
      </rPr>
      <t xml:space="preserve"> – численность получателей социальных услуг в учреждении, ответивших в отчетном периоде на вопрос о качестве обслуживания в рамках ежегодного опроса «Декада качества», «положительно» человек.</t>
    </r>
  </si>
  <si>
    <r>
      <rPr>
        <b/>
        <sz val="10"/>
        <rFont val="Times New Roman"/>
        <family val="1"/>
        <charset val="204"/>
      </rPr>
      <t>В/А*100</t>
    </r>
    <r>
      <rPr>
        <sz val="10"/>
        <rFont val="Times New Roman"/>
        <family val="1"/>
        <charset val="204"/>
      </rPr>
      <t xml:space="preserve">, где: 
</t>
    </r>
    <r>
      <rPr>
        <b/>
        <sz val="10"/>
        <rFont val="Times New Roman"/>
        <family val="1"/>
        <charset val="204"/>
      </rPr>
      <t>А</t>
    </r>
    <r>
      <rPr>
        <sz val="10"/>
        <rFont val="Times New Roman"/>
        <family val="1"/>
        <charset val="204"/>
      </rPr>
      <t xml:space="preserve"> – общее количество мероприятий плана работы краевого учреждения, направленных на совершенствование деятельности при предоставлении социального обслуживания с целью повышения качества социальных услуг и эффективности их оказания, кол-во мероприятий;
</t>
    </r>
    <r>
      <rPr>
        <b/>
        <sz val="10"/>
        <rFont val="Times New Roman"/>
        <family val="1"/>
        <charset val="204"/>
      </rPr>
      <t>В</t>
    </r>
    <r>
      <rPr>
        <sz val="10"/>
        <rFont val="Times New Roman"/>
        <family val="1"/>
        <charset val="204"/>
      </rPr>
      <t xml:space="preserve"> - количество выполненных мероприятий плана в отчетный период
</t>
    </r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</si>
  <si>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  <charset val="204"/>
      </rPr>
      <t xml:space="preserve">в  полустационарной форме  </t>
    </r>
    <r>
      <rPr>
        <b/>
        <sz val="12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 (бесплатно очно)</t>
    </r>
  </si>
  <si>
    <t xml:space="preserve">Наименование учреждения </t>
  </si>
  <si>
    <t>ИНН учреждения, оказывающего услугу</t>
  </si>
  <si>
    <t>Фактическое значение, на очередной финансовый год</t>
  </si>
  <si>
    <t>Значени , утвержденное в государственном задании на очередной финансовый год</t>
  </si>
  <si>
    <t xml:space="preserve">Оценка выполнения показателя </t>
  </si>
  <si>
    <t>Общая итоговая выполнения государственного задания</t>
  </si>
  <si>
    <t>Оценка выполнения по гос.услуге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</si>
  <si>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  <charset val="204"/>
      </rPr>
      <t xml:space="preserve">в стационарной форме </t>
    </r>
    <r>
      <rPr>
        <b/>
        <sz val="12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 (бесплатно очно)</t>
    </r>
  </si>
  <si>
    <t xml:space="preserve">Численность граждан, получивших социальные услуги </t>
  </si>
  <si>
    <t>Численность граждан, получивших социальные услуги факт</t>
  </si>
  <si>
    <t>Численность граждан, получивших социальные услуги план</t>
  </si>
  <si>
    <t>Итого</t>
  </si>
  <si>
    <t>справка об укомплектованности учреждения работниками основного профиля</t>
  </si>
  <si>
    <t>информация учреждения</t>
  </si>
  <si>
    <t>акты проверок (предписаний) надзорных органов</t>
  </si>
  <si>
    <t>отчеты о количестве получателей, сформированные в ГМИС "АСП"</t>
  </si>
  <si>
    <t>31 декабря</t>
  </si>
  <si>
    <t>КГБУ СО "КЦСОН "Емельяновский"</t>
  </si>
  <si>
    <t>отклонений нет; в опросе по "Декаде качества" приняли участие  302   респондента- все 100% удовлетворены качеством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</si>
</sst>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0.0;&quot;&quot;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Courier"/>
      <family val="3"/>
    </font>
    <font>
      <b/>
      <sz val="10"/>
      <color indexed="10"/>
      <name val="Courier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8" fillId="0" borderId="0"/>
    <xf numFmtId="0" fontId="1" fillId="0" borderId="0"/>
  </cellStyleXfs>
  <cellXfs count="13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65" fontId="21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5" fillId="0" borderId="1" xfId="0" applyFont="1" applyBorder="1"/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/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6" fillId="0" borderId="1" xfId="0" applyFont="1" applyBorder="1"/>
    <xf numFmtId="14" fontId="2" fillId="2" borderId="2" xfId="0" applyNumberFormat="1" applyFont="1" applyFill="1" applyBorder="1" applyProtection="1">
      <protection locked="0"/>
    </xf>
    <xf numFmtId="164" fontId="13" fillId="0" borderId="28" xfId="0" applyNumberFormat="1" applyFont="1" applyBorder="1" applyAlignment="1">
      <alignment horizontal="center" vertical="center" wrapText="1"/>
    </xf>
    <xf numFmtId="164" fontId="13" fillId="0" borderId="29" xfId="0" applyNumberFormat="1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2" fillId="5" borderId="2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 vertical="top" wrapText="1"/>
      <protection locked="0"/>
    </xf>
    <xf numFmtId="1" fontId="2" fillId="2" borderId="16" xfId="0" applyNumberFormat="1" applyFont="1" applyFill="1" applyBorder="1" applyAlignment="1" applyProtection="1">
      <alignment horizontal="center" vertical="top" wrapText="1"/>
      <protection locked="0"/>
    </xf>
    <xf numFmtId="1" fontId="2" fillId="2" borderId="4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R497"/>
  <sheetViews>
    <sheetView tabSelected="1" topLeftCell="A355" zoomScale="75" zoomScaleNormal="75" workbookViewId="0">
      <selection activeCell="B11" sqref="B11:B482"/>
    </sheetView>
  </sheetViews>
  <sheetFormatPr defaultColWidth="9.33203125" defaultRowHeight="13.2" x14ac:dyDescent="0.25"/>
  <cols>
    <col min="1" max="1" width="18" customWidth="1"/>
    <col min="2" max="2" width="13.44140625" customWidth="1"/>
    <col min="3" max="3" width="16.88671875" customWidth="1"/>
    <col min="4" max="4" width="56.109375" customWidth="1"/>
    <col min="5" max="5" width="10.33203125" customWidth="1"/>
    <col min="6" max="6" width="72.6640625" customWidth="1"/>
    <col min="7" max="8" width="10" customWidth="1"/>
    <col min="9" max="9" width="14.5546875" customWidth="1"/>
    <col min="10" max="10" width="26.44140625" customWidth="1"/>
    <col min="11" max="11" width="18.88671875" customWidth="1"/>
    <col min="12" max="12" width="18.88671875" style="33" customWidth="1"/>
    <col min="13" max="13" width="25" style="16" customWidth="1"/>
    <col min="14" max="18" width="7.5546875" customWidth="1"/>
  </cols>
  <sheetData>
    <row r="1" spans="1:18" ht="30.75" customHeight="1" x14ac:dyDescent="0.25">
      <c r="C1" s="111" t="s">
        <v>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8"/>
      <c r="O1" s="8"/>
      <c r="P1" s="8"/>
      <c r="Q1" s="5"/>
      <c r="R1" s="5"/>
    </row>
    <row r="2" spans="1:18" ht="11.25" customHeight="1" x14ac:dyDescent="0.4">
      <c r="C2" s="2"/>
      <c r="D2" s="2"/>
      <c r="E2" s="2"/>
      <c r="F2" s="2"/>
      <c r="G2" s="2"/>
      <c r="H2" s="2"/>
      <c r="I2" s="2"/>
      <c r="J2" s="2"/>
      <c r="K2" s="2"/>
      <c r="L2" s="18"/>
      <c r="M2" s="18"/>
      <c r="N2" s="8"/>
      <c r="O2" s="8"/>
      <c r="P2" s="8"/>
    </row>
    <row r="3" spans="1:18" ht="15.6" x14ac:dyDescent="0.3">
      <c r="C3" s="17"/>
      <c r="D3" s="115" t="s">
        <v>9</v>
      </c>
      <c r="E3" s="115"/>
      <c r="F3" s="92" t="s">
        <v>95</v>
      </c>
      <c r="G3" s="3">
        <v>20</v>
      </c>
      <c r="H3" s="4">
        <v>23</v>
      </c>
      <c r="I3" s="116" t="s">
        <v>10</v>
      </c>
      <c r="J3" s="116"/>
      <c r="K3" s="116"/>
      <c r="L3" s="116"/>
      <c r="M3" s="38"/>
    </row>
    <row r="4" spans="1:18" ht="15.6" x14ac:dyDescent="0.3">
      <c r="F4" s="3"/>
      <c r="G4" s="3"/>
      <c r="H4" s="17"/>
      <c r="I4" s="17"/>
      <c r="J4" s="17"/>
      <c r="K4" s="17"/>
      <c r="L4" s="35"/>
      <c r="M4" s="39"/>
    </row>
    <row r="5" spans="1:18" ht="26.25" customHeight="1" x14ac:dyDescent="0.25"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8" ht="21" customHeight="1" thickBot="1" x14ac:dyDescent="0.3"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8" ht="16.5" customHeight="1" x14ac:dyDescent="0.25">
      <c r="A7" s="125" t="s">
        <v>79</v>
      </c>
      <c r="B7" s="125" t="s">
        <v>80</v>
      </c>
      <c r="C7" s="113" t="s">
        <v>55</v>
      </c>
      <c r="D7" s="119" t="s">
        <v>86</v>
      </c>
      <c r="E7" s="120"/>
      <c r="F7" s="120"/>
      <c r="G7" s="120"/>
      <c r="H7" s="120"/>
      <c r="I7" s="120"/>
      <c r="J7" s="120"/>
      <c r="K7" s="84">
        <f>G18+G26+G34+G42+G50+G58+G66+G74+G82</f>
        <v>0</v>
      </c>
      <c r="L7" s="85">
        <f>H18+H26+H34+H42+H50+H58+H66+H74+H82</f>
        <v>0</v>
      </c>
      <c r="M7" s="86">
        <f>IFERROR((M12+M20+M28+M36+M44+M52+M60+M68+M76)/(COUNTIF(M12,"&gt;0")+COUNTIF(M20,"&gt;0")+COUNTIF(M28,"&gt;0")+COUNTIF(M36,"&gt;0")+COUNTIF(M44,"&gt;0")+COUNTIF(M52,"&gt;0")+COUNTIF(M60,"&gt;0")+COUNTIF(M68,"&gt;0")+COUNTIF(M76,"&gt;0")),0)</f>
        <v>0</v>
      </c>
      <c r="N7" s="8"/>
      <c r="O7" s="8"/>
      <c r="P7" s="8"/>
      <c r="Q7" s="8"/>
    </row>
    <row r="8" spans="1:18" ht="48.75" customHeight="1" thickBot="1" x14ac:dyDescent="0.3">
      <c r="A8" s="126"/>
      <c r="B8" s="126"/>
      <c r="C8" s="113"/>
      <c r="D8" s="121"/>
      <c r="E8" s="122"/>
      <c r="F8" s="122"/>
      <c r="G8" s="122"/>
      <c r="H8" s="122"/>
      <c r="I8" s="122"/>
      <c r="J8" s="122"/>
      <c r="K8" s="87" t="s">
        <v>89</v>
      </c>
      <c r="L8" s="88" t="s">
        <v>88</v>
      </c>
      <c r="M8" s="89" t="str">
        <f>IF(M7&gt;=100,"Гос.задание по гос.услуге выполнено",IF(M7&gt;=90,"Гос.задание по гос.услуге в целом выполнено",IF(AND(M7&lt;90,M7&gt;0),"Гос.задание по гос.услуге не выполнено",IF(M7=0,"Гос.услуга отсутствует в гос.задании"))))</f>
        <v>Гос.услуга отсутствует в гос.задании</v>
      </c>
      <c r="N8" s="8"/>
      <c r="O8" s="8"/>
      <c r="P8" s="8"/>
      <c r="Q8" s="8"/>
    </row>
    <row r="9" spans="1:18" ht="130.5" customHeight="1" x14ac:dyDescent="0.25">
      <c r="A9" s="127"/>
      <c r="B9" s="127"/>
      <c r="C9" s="61" t="s">
        <v>7</v>
      </c>
      <c r="D9" s="1" t="s">
        <v>0</v>
      </c>
      <c r="E9" s="1" t="s">
        <v>1</v>
      </c>
      <c r="F9" s="1" t="s">
        <v>2</v>
      </c>
      <c r="G9" s="1" t="s">
        <v>82</v>
      </c>
      <c r="H9" s="1" t="s">
        <v>81</v>
      </c>
      <c r="I9" s="1" t="s">
        <v>6</v>
      </c>
      <c r="J9" s="1" t="s">
        <v>5</v>
      </c>
      <c r="K9" s="70" t="s">
        <v>83</v>
      </c>
      <c r="L9" s="70" t="s">
        <v>85</v>
      </c>
      <c r="M9" s="70" t="s">
        <v>84</v>
      </c>
    </row>
    <row r="10" spans="1:18" ht="18" customHeight="1" x14ac:dyDescent="0.25">
      <c r="A10" s="63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  <c r="K10" s="63">
        <v>11</v>
      </c>
      <c r="L10" s="1">
        <v>12</v>
      </c>
      <c r="M10" s="1">
        <v>13</v>
      </c>
    </row>
    <row r="11" spans="1:18" ht="30.75" customHeight="1" x14ac:dyDescent="0.25">
      <c r="A11" s="128" t="s">
        <v>96</v>
      </c>
      <c r="B11" s="131">
        <v>2411013232</v>
      </c>
      <c r="C11" s="117" t="s">
        <v>53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8"/>
    </row>
    <row r="12" spans="1:18" ht="66" x14ac:dyDescent="0.25">
      <c r="A12" s="129"/>
      <c r="B12" s="132"/>
      <c r="C12" s="93" t="s">
        <v>24</v>
      </c>
      <c r="D12" s="21" t="s">
        <v>71</v>
      </c>
      <c r="E12" s="22" t="s">
        <v>14</v>
      </c>
      <c r="F12" s="23" t="s">
        <v>72</v>
      </c>
      <c r="G12" s="80">
        <f>G18/$G$483*100</f>
        <v>0</v>
      </c>
      <c r="H12" s="12">
        <f>H18/H483*100</f>
        <v>0</v>
      </c>
      <c r="I12" s="24"/>
      <c r="J12" s="24"/>
      <c r="K12" s="25" t="e">
        <f>IF(H12/G12*100&gt;100,100,H12/G12*100)</f>
        <v>#DIV/0!</v>
      </c>
      <c r="L12" s="44" t="str">
        <f>IF(G18=0,"",(K12+K13+K14+K15+K16+K17)/6)</f>
        <v/>
      </c>
      <c r="M12" s="47">
        <f>IF(G18&gt;0,(L12+L18)/2,0)</f>
        <v>0</v>
      </c>
    </row>
    <row r="13" spans="1:18" ht="42" customHeight="1" x14ac:dyDescent="0.25">
      <c r="A13" s="129"/>
      <c r="B13" s="132"/>
      <c r="C13" s="94"/>
      <c r="D13" s="9" t="s">
        <v>73</v>
      </c>
      <c r="E13" s="10" t="s">
        <v>15</v>
      </c>
      <c r="F13" s="11" t="s">
        <v>26</v>
      </c>
      <c r="G13" s="66">
        <v>0</v>
      </c>
      <c r="H13" s="12">
        <v>0</v>
      </c>
      <c r="I13" s="6"/>
      <c r="J13" s="6"/>
      <c r="K13" s="14">
        <f>IF(H13=0,100,IF(H13&gt;5,89,90))</f>
        <v>100</v>
      </c>
      <c r="L13" s="20" t="str">
        <f>IF(G18=0,"",IF(L12&gt;=100,"Гос.задание по гос.услуге выполнено в полном объеме",IF(L12&gt;=90,"Гос.задание по гос.услуге выполнено",IF(L12&lt;90,"Гос.задание по гос.услуге не выполнено"))))</f>
        <v/>
      </c>
      <c r="M13" s="46" t="str">
        <f>IF(G18=0,"",IF(M12&gt;=100,"Гос.задание по гос.услуге выполнено в полном объеме",IF(M12&gt;=90,"Гос.задание по гос.услуге выполнено",IF(M12&lt;90,"Гос.задание по гос.услуге не выполнено"))))</f>
        <v/>
      </c>
    </row>
    <row r="14" spans="1:18" ht="79.5" customHeight="1" x14ac:dyDescent="0.25">
      <c r="A14" s="129"/>
      <c r="B14" s="132"/>
      <c r="C14" s="94"/>
      <c r="D14" s="9" t="s">
        <v>16</v>
      </c>
      <c r="E14" s="10" t="s">
        <v>14</v>
      </c>
      <c r="F14" s="11" t="s">
        <v>76</v>
      </c>
      <c r="G14" s="66">
        <v>0</v>
      </c>
      <c r="H14" s="7">
        <v>0</v>
      </c>
      <c r="I14" s="6"/>
      <c r="J14" s="6"/>
      <c r="K14" s="14" t="e">
        <f>IF(H14/G14*100&gt;100,100,H14/G14*100)</f>
        <v>#DIV/0!</v>
      </c>
      <c r="L14" s="37"/>
      <c r="M14" s="36"/>
    </row>
    <row r="15" spans="1:18" ht="67.5" customHeight="1" x14ac:dyDescent="0.25">
      <c r="A15" s="129"/>
      <c r="B15" s="132"/>
      <c r="C15" s="94"/>
      <c r="D15" s="9" t="s">
        <v>17</v>
      </c>
      <c r="E15" s="10" t="s">
        <v>14</v>
      </c>
      <c r="F15" s="11" t="s">
        <v>75</v>
      </c>
      <c r="G15" s="66">
        <v>0</v>
      </c>
      <c r="H15" s="7">
        <v>0</v>
      </c>
      <c r="I15" s="6"/>
      <c r="J15" s="6"/>
      <c r="K15" s="14" t="e">
        <f>IF(H15/G15*100&gt;100,100,H15/G15*100)</f>
        <v>#DIV/0!</v>
      </c>
      <c r="L15" s="37"/>
      <c r="M15" s="36"/>
    </row>
    <row r="16" spans="1:18" ht="19.5" customHeight="1" x14ac:dyDescent="0.25">
      <c r="A16" s="129"/>
      <c r="B16" s="132"/>
      <c r="C16" s="94"/>
      <c r="D16" s="9" t="s">
        <v>18</v>
      </c>
      <c r="E16" s="10" t="s">
        <v>14</v>
      </c>
      <c r="F16" s="11" t="s">
        <v>74</v>
      </c>
      <c r="G16" s="66">
        <v>0</v>
      </c>
      <c r="H16" s="7">
        <v>0</v>
      </c>
      <c r="I16" s="6"/>
      <c r="J16" s="6"/>
      <c r="K16" s="14" t="e">
        <f>IF(H16/G16*100&gt;100,100,H16/G16*100)</f>
        <v>#DIV/0!</v>
      </c>
      <c r="L16" s="37"/>
      <c r="M16" s="36"/>
    </row>
    <row r="17" spans="1:13" ht="92.4" x14ac:dyDescent="0.25">
      <c r="A17" s="129"/>
      <c r="B17" s="132"/>
      <c r="C17" s="95"/>
      <c r="D17" s="48" t="s">
        <v>49</v>
      </c>
      <c r="E17" s="49" t="s">
        <v>14</v>
      </c>
      <c r="F17" s="50" t="s">
        <v>77</v>
      </c>
      <c r="G17" s="67">
        <v>0</v>
      </c>
      <c r="H17" s="51">
        <v>0</v>
      </c>
      <c r="I17" s="52"/>
      <c r="J17" s="52"/>
      <c r="K17" s="14" t="e">
        <f>IF(H17/G17*100&gt;100,100,H17/G17*100)</f>
        <v>#DIV/0!</v>
      </c>
      <c r="L17" s="53"/>
      <c r="M17" s="54"/>
    </row>
    <row r="18" spans="1:13" ht="42.75" customHeight="1" thickBot="1" x14ac:dyDescent="0.3">
      <c r="A18" s="129"/>
      <c r="B18" s="132"/>
      <c r="C18" s="64" t="s">
        <v>3</v>
      </c>
      <c r="D18" s="26" t="s">
        <v>13</v>
      </c>
      <c r="E18" s="27" t="s">
        <v>4</v>
      </c>
      <c r="F18" s="27"/>
      <c r="G18" s="68">
        <v>0</v>
      </c>
      <c r="H18" s="28">
        <v>0</v>
      </c>
      <c r="I18" s="29"/>
      <c r="J18" s="29"/>
      <c r="K18" s="34">
        <f>IF(G18=0,0,IF(H18/G18*100&gt;110,110,H18/G18*100))</f>
        <v>0</v>
      </c>
      <c r="L18" s="30" t="str">
        <f>IF(G18=0,"",K18)</f>
        <v/>
      </c>
      <c r="M18" s="40" t="str">
        <f>IF(G18=0,"",IF(L18&gt;=100,"Гос.задание по гос.услуге выполнено в полном объеме",IF(L18&gt;=90,"Гос.задание по гос.услуге выполнено",IF(L18&lt;90,"Гос.задание по гос.услуге не выполнено"))))</f>
        <v/>
      </c>
    </row>
    <row r="19" spans="1:13" ht="30.75" customHeight="1" x14ac:dyDescent="0.25">
      <c r="A19" s="129"/>
      <c r="B19" s="132"/>
      <c r="C19" s="96" t="s">
        <v>50</v>
      </c>
      <c r="D19" s="96"/>
      <c r="E19" s="96"/>
      <c r="F19" s="96"/>
      <c r="G19" s="96"/>
      <c r="H19" s="96"/>
      <c r="I19" s="96"/>
      <c r="J19" s="96"/>
      <c r="K19" s="96"/>
      <c r="L19" s="96"/>
      <c r="M19" s="97"/>
    </row>
    <row r="20" spans="1:13" ht="66" x14ac:dyDescent="0.25">
      <c r="A20" s="129"/>
      <c r="B20" s="132"/>
      <c r="C20" s="93" t="s">
        <v>24</v>
      </c>
      <c r="D20" s="21" t="s">
        <v>71</v>
      </c>
      <c r="E20" s="22" t="s">
        <v>14</v>
      </c>
      <c r="F20" s="23" t="s">
        <v>72</v>
      </c>
      <c r="G20" s="80">
        <f>G26/$G$483*100</f>
        <v>0</v>
      </c>
      <c r="H20" s="12">
        <f>H26/H483*100</f>
        <v>0</v>
      </c>
      <c r="I20" s="24"/>
      <c r="J20" s="24"/>
      <c r="K20" s="25" t="e">
        <f>IF(H20/G20*100&gt;100,100,H20/G20*100)</f>
        <v>#DIV/0!</v>
      </c>
      <c r="L20" s="44" t="str">
        <f>IF(G26=0,"",(K20+K21+K22+K23+K24+K25)/6)</f>
        <v/>
      </c>
      <c r="M20" s="47">
        <f>IF(G26&gt;0,(L20+L26)/2,0)</f>
        <v>0</v>
      </c>
    </row>
    <row r="21" spans="1:13" ht="42" customHeight="1" x14ac:dyDescent="0.25">
      <c r="A21" s="129"/>
      <c r="B21" s="132"/>
      <c r="C21" s="94"/>
      <c r="D21" s="9" t="s">
        <v>73</v>
      </c>
      <c r="E21" s="10" t="s">
        <v>15</v>
      </c>
      <c r="F21" s="11" t="s">
        <v>26</v>
      </c>
      <c r="G21" s="66">
        <v>0</v>
      </c>
      <c r="H21" s="12">
        <v>0</v>
      </c>
      <c r="I21" s="6"/>
      <c r="J21" s="6"/>
      <c r="K21" s="14">
        <f>IF(H21=0,100,IF(H21&gt;5,89,90))</f>
        <v>100</v>
      </c>
      <c r="L21" s="20" t="str">
        <f>IF(G26=0,"",IF(L20&gt;=100,"Гос.задание по гос.услуге выполнено в полном объеме",IF(L20&gt;=90,"Гос.задание по гос.услуге выполнено",IF(L20&lt;90,"Гос.задание по гос.услуге не выполнено"))))</f>
        <v/>
      </c>
      <c r="M21" s="46" t="str">
        <f>IF(G26=0,"",IF(M20&gt;=100,"Гос.задание по гос.услуге выполнено в полном объеме",IF(M20&gt;=90,"Гос.задание по гос.услуге выполнено",IF(M20&lt;90,"Гос.задание по гос.услуге не выполнено"))))</f>
        <v/>
      </c>
    </row>
    <row r="22" spans="1:13" ht="79.5" customHeight="1" x14ac:dyDescent="0.25">
      <c r="A22" s="129"/>
      <c r="B22" s="132"/>
      <c r="C22" s="94"/>
      <c r="D22" s="9" t="s">
        <v>16</v>
      </c>
      <c r="E22" s="10" t="s">
        <v>14</v>
      </c>
      <c r="F22" s="11" t="s">
        <v>76</v>
      </c>
      <c r="G22" s="66">
        <v>0</v>
      </c>
      <c r="H22" s="7">
        <v>0</v>
      </c>
      <c r="I22" s="6"/>
      <c r="J22" s="6"/>
      <c r="K22" s="14" t="e">
        <f>IF(H22/G22*100&gt;100,100,H22/G22*100)</f>
        <v>#DIV/0!</v>
      </c>
      <c r="L22" s="37"/>
      <c r="M22" s="36"/>
    </row>
    <row r="23" spans="1:13" ht="67.5" customHeight="1" x14ac:dyDescent="0.25">
      <c r="A23" s="129"/>
      <c r="B23" s="132"/>
      <c r="C23" s="94"/>
      <c r="D23" s="9" t="s">
        <v>17</v>
      </c>
      <c r="E23" s="10" t="s">
        <v>14</v>
      </c>
      <c r="F23" s="11" t="s">
        <v>75</v>
      </c>
      <c r="G23" s="66">
        <v>0</v>
      </c>
      <c r="H23" s="7">
        <v>0</v>
      </c>
      <c r="I23" s="6"/>
      <c r="J23" s="6"/>
      <c r="K23" s="14" t="e">
        <f>IF(H23/G23*100&gt;100,100,H23/G23*100)</f>
        <v>#DIV/0!</v>
      </c>
      <c r="L23" s="37"/>
      <c r="M23" s="36"/>
    </row>
    <row r="24" spans="1:13" ht="19.5" customHeight="1" x14ac:dyDescent="0.25">
      <c r="A24" s="129"/>
      <c r="B24" s="132"/>
      <c r="C24" s="94"/>
      <c r="D24" s="9" t="s">
        <v>18</v>
      </c>
      <c r="E24" s="10" t="s">
        <v>14</v>
      </c>
      <c r="F24" s="11" t="s">
        <v>74</v>
      </c>
      <c r="G24" s="66">
        <v>0</v>
      </c>
      <c r="H24" s="7">
        <v>0</v>
      </c>
      <c r="I24" s="6"/>
      <c r="J24" s="6"/>
      <c r="K24" s="14" t="e">
        <f>IF(H24/G24*100&gt;100,100,H24/G24*100)</f>
        <v>#DIV/0!</v>
      </c>
      <c r="L24" s="37"/>
      <c r="M24" s="36"/>
    </row>
    <row r="25" spans="1:13" ht="92.4" x14ac:dyDescent="0.25">
      <c r="A25" s="129"/>
      <c r="B25" s="132"/>
      <c r="C25" s="95"/>
      <c r="D25" s="48" t="s">
        <v>49</v>
      </c>
      <c r="E25" s="49" t="s">
        <v>14</v>
      </c>
      <c r="F25" s="50" t="s">
        <v>77</v>
      </c>
      <c r="G25" s="67">
        <v>0</v>
      </c>
      <c r="H25" s="51">
        <v>0</v>
      </c>
      <c r="I25" s="52"/>
      <c r="J25" s="52"/>
      <c r="K25" s="14" t="e">
        <f>IF(H25/G25*100&gt;100,100,H25/G25*100)</f>
        <v>#DIV/0!</v>
      </c>
      <c r="L25" s="53"/>
      <c r="M25" s="54"/>
    </row>
    <row r="26" spans="1:13" ht="42.75" customHeight="1" thickBot="1" x14ac:dyDescent="0.3">
      <c r="A26" s="129"/>
      <c r="B26" s="132"/>
      <c r="C26" s="64" t="s">
        <v>3</v>
      </c>
      <c r="D26" s="26" t="s">
        <v>13</v>
      </c>
      <c r="E26" s="27" t="s">
        <v>4</v>
      </c>
      <c r="F26" s="27"/>
      <c r="G26" s="68">
        <v>0</v>
      </c>
      <c r="H26" s="28">
        <v>0</v>
      </c>
      <c r="I26" s="29"/>
      <c r="J26" s="29"/>
      <c r="K26" s="34">
        <f>IF(G26=0,0,IF(H26/G26*100&gt;110,110,H26/G26*100))</f>
        <v>0</v>
      </c>
      <c r="L26" s="30" t="str">
        <f>IF(G26=0,"",K26)</f>
        <v/>
      </c>
      <c r="M26" s="40" t="str">
        <f>IF(G26=0,"",IF(L26&gt;=100,"Гос.задание по гос.услуге выполнено в полном объеме",IF(L26&gt;=90,"Гос.задание по гос.услуге выполнено",IF(L26&lt;90,"Гос.задание по гос.услуге не выполнено"))))</f>
        <v/>
      </c>
    </row>
    <row r="27" spans="1:13" ht="30.75" customHeight="1" x14ac:dyDescent="0.25">
      <c r="A27" s="129"/>
      <c r="B27" s="132"/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7"/>
    </row>
    <row r="28" spans="1:13" ht="66" x14ac:dyDescent="0.25">
      <c r="A28" s="129"/>
      <c r="B28" s="132"/>
      <c r="C28" s="93" t="s">
        <v>24</v>
      </c>
      <c r="D28" s="21" t="s">
        <v>71</v>
      </c>
      <c r="E28" s="22" t="s">
        <v>14</v>
      </c>
      <c r="F28" s="23" t="s">
        <v>72</v>
      </c>
      <c r="G28" s="80">
        <f>G34/$G$483*100</f>
        <v>0</v>
      </c>
      <c r="H28" s="12">
        <f>H34/H483*100</f>
        <v>0</v>
      </c>
      <c r="I28" s="24"/>
      <c r="J28" s="24"/>
      <c r="K28" s="25" t="e">
        <f>IF(H28/G28*100&gt;100,100,H28/G28*100)</f>
        <v>#DIV/0!</v>
      </c>
      <c r="L28" s="44" t="str">
        <f>IF(G34=0,"",(K28+K29+K30+K31+K32+K33)/6)</f>
        <v/>
      </c>
      <c r="M28" s="47">
        <f>IF(G34&gt;0,(L28+L34)/2,0)</f>
        <v>0</v>
      </c>
    </row>
    <row r="29" spans="1:13" ht="42" customHeight="1" x14ac:dyDescent="0.25">
      <c r="A29" s="129"/>
      <c r="B29" s="132"/>
      <c r="C29" s="94"/>
      <c r="D29" s="9" t="s">
        <v>73</v>
      </c>
      <c r="E29" s="10" t="s">
        <v>15</v>
      </c>
      <c r="F29" s="11" t="s">
        <v>26</v>
      </c>
      <c r="G29" s="66">
        <v>0</v>
      </c>
      <c r="H29" s="12">
        <v>0</v>
      </c>
      <c r="I29" s="6"/>
      <c r="J29" s="6"/>
      <c r="K29" s="14">
        <f>IF(H29=0,100,IF(H29&gt;5,89,90))</f>
        <v>100</v>
      </c>
      <c r="L29" s="20" t="str">
        <f>IF(G34=0,"",IF(L28&gt;=100,"Гос.задание по гос.услуге выполнено в полном объеме",IF(L28&gt;=90,"Гос.задание по гос.услуге выполнено",IF(L28&lt;90,"Гос.задание по гос.услуге не выполнено"))))</f>
        <v/>
      </c>
      <c r="M29" s="46" t="str">
        <f>IF(G34=0,"",IF(M28&gt;=100,"Гос.задание по гос.услуге выполнено в полном объеме",IF(M28&gt;=90,"Гос.задание по гос.услуге выполнено",IF(M28&lt;90,"Гос.задание по гос.услуге не выполнено"))))</f>
        <v/>
      </c>
    </row>
    <row r="30" spans="1:13" ht="79.5" customHeight="1" x14ac:dyDescent="0.25">
      <c r="A30" s="129"/>
      <c r="B30" s="132"/>
      <c r="C30" s="94"/>
      <c r="D30" s="9" t="s">
        <v>16</v>
      </c>
      <c r="E30" s="10" t="s">
        <v>14</v>
      </c>
      <c r="F30" s="11" t="s">
        <v>76</v>
      </c>
      <c r="G30" s="66">
        <v>0</v>
      </c>
      <c r="H30" s="7">
        <v>0</v>
      </c>
      <c r="I30" s="6"/>
      <c r="J30" s="6"/>
      <c r="K30" s="14" t="e">
        <f>IF(H30/G30*100&gt;100,100,H30/G30*100)</f>
        <v>#DIV/0!</v>
      </c>
      <c r="L30" s="37"/>
      <c r="M30" s="36"/>
    </row>
    <row r="31" spans="1:13" ht="67.5" customHeight="1" x14ac:dyDescent="0.25">
      <c r="A31" s="129"/>
      <c r="B31" s="132"/>
      <c r="C31" s="94"/>
      <c r="D31" s="9" t="s">
        <v>17</v>
      </c>
      <c r="E31" s="10" t="s">
        <v>14</v>
      </c>
      <c r="F31" s="11" t="s">
        <v>75</v>
      </c>
      <c r="G31" s="66">
        <v>0</v>
      </c>
      <c r="H31" s="7">
        <v>0</v>
      </c>
      <c r="I31" s="6"/>
      <c r="J31" s="6"/>
      <c r="K31" s="14" t="e">
        <f>IF(H31/G31*100&gt;100,100,H31/G31*100)</f>
        <v>#DIV/0!</v>
      </c>
      <c r="L31" s="37"/>
      <c r="M31" s="36"/>
    </row>
    <row r="32" spans="1:13" ht="19.5" customHeight="1" x14ac:dyDescent="0.25">
      <c r="A32" s="129"/>
      <c r="B32" s="132"/>
      <c r="C32" s="94"/>
      <c r="D32" s="9" t="s">
        <v>18</v>
      </c>
      <c r="E32" s="10" t="s">
        <v>14</v>
      </c>
      <c r="F32" s="11" t="s">
        <v>74</v>
      </c>
      <c r="G32" s="66">
        <v>0</v>
      </c>
      <c r="H32" s="7">
        <v>0</v>
      </c>
      <c r="I32" s="6"/>
      <c r="J32" s="6"/>
      <c r="K32" s="14" t="e">
        <f>IF(H32/G32*100&gt;100,100,H32/G32*100)</f>
        <v>#DIV/0!</v>
      </c>
      <c r="L32" s="37"/>
      <c r="M32" s="36"/>
    </row>
    <row r="33" spans="1:13" ht="92.4" x14ac:dyDescent="0.25">
      <c r="A33" s="129"/>
      <c r="B33" s="132"/>
      <c r="C33" s="95"/>
      <c r="D33" s="48" t="s">
        <v>49</v>
      </c>
      <c r="E33" s="49" t="s">
        <v>14</v>
      </c>
      <c r="F33" s="50" t="s">
        <v>77</v>
      </c>
      <c r="G33" s="67">
        <v>0</v>
      </c>
      <c r="H33" s="51">
        <v>0</v>
      </c>
      <c r="I33" s="52"/>
      <c r="J33" s="52"/>
      <c r="K33" s="14" t="e">
        <f>IF(H33/G33*100&gt;100,100,H33/G33*100)</f>
        <v>#DIV/0!</v>
      </c>
      <c r="L33" s="53"/>
      <c r="M33" s="54"/>
    </row>
    <row r="34" spans="1:13" ht="42.75" customHeight="1" thickBot="1" x14ac:dyDescent="0.3">
      <c r="A34" s="129"/>
      <c r="B34" s="132"/>
      <c r="C34" s="64" t="s">
        <v>3</v>
      </c>
      <c r="D34" s="26" t="s">
        <v>13</v>
      </c>
      <c r="E34" s="27" t="s">
        <v>4</v>
      </c>
      <c r="F34" s="27"/>
      <c r="G34" s="68">
        <v>0</v>
      </c>
      <c r="H34" s="28">
        <v>0</v>
      </c>
      <c r="I34" s="29"/>
      <c r="J34" s="29"/>
      <c r="K34" s="34">
        <f>IF(G34=0,0,IF(H34/G34*100&gt;110,110,H34/G34*100))</f>
        <v>0</v>
      </c>
      <c r="L34" s="30" t="str">
        <f>IF(G34=0,"",K34)</f>
        <v/>
      </c>
      <c r="M34" s="40" t="str">
        <f>IF(G34=0,"",IF(L34&gt;=100,"Гос.задание по гос.услуге выполнено в полном объеме",IF(L34&gt;=90,"Гос.задание по гос.услуге выполнено",IF(L34&lt;90,"Гос.задание по гос.услуге не выполнено"))))</f>
        <v/>
      </c>
    </row>
    <row r="35" spans="1:13" ht="30.75" customHeight="1" x14ac:dyDescent="0.25">
      <c r="A35" s="129"/>
      <c r="B35" s="132"/>
      <c r="C35" s="96" t="s">
        <v>29</v>
      </c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ht="66" x14ac:dyDescent="0.25">
      <c r="A36" s="129"/>
      <c r="B36" s="132"/>
      <c r="C36" s="93" t="s">
        <v>24</v>
      </c>
      <c r="D36" s="21" t="s">
        <v>71</v>
      </c>
      <c r="E36" s="22" t="s">
        <v>14</v>
      </c>
      <c r="F36" s="23" t="s">
        <v>72</v>
      </c>
      <c r="G36" s="80">
        <f>G42/$G$483*100</f>
        <v>0</v>
      </c>
      <c r="H36" s="12">
        <f>H42/H483*100</f>
        <v>0</v>
      </c>
      <c r="I36" s="24"/>
      <c r="J36" s="24"/>
      <c r="K36" s="25" t="e">
        <f>IF(H36/G36*100&gt;100,100,H36/G36*100)</f>
        <v>#DIV/0!</v>
      </c>
      <c r="L36" s="44" t="str">
        <f>IF(G42=0,"",(K36+K37+K38+K39+K40+K41)/6)</f>
        <v/>
      </c>
      <c r="M36" s="47">
        <f>IF(G42&gt;0,(L36+L42)/2,0)</f>
        <v>0</v>
      </c>
    </row>
    <row r="37" spans="1:13" ht="42" customHeight="1" x14ac:dyDescent="0.25">
      <c r="A37" s="129"/>
      <c r="B37" s="132"/>
      <c r="C37" s="94"/>
      <c r="D37" s="9" t="s">
        <v>73</v>
      </c>
      <c r="E37" s="10" t="s">
        <v>15</v>
      </c>
      <c r="F37" s="11" t="s">
        <v>26</v>
      </c>
      <c r="G37" s="66">
        <v>0</v>
      </c>
      <c r="H37" s="12">
        <v>0</v>
      </c>
      <c r="I37" s="6"/>
      <c r="J37" s="6"/>
      <c r="K37" s="14">
        <f>IF(H37=0,100,IF(H37&gt;5,89,90))</f>
        <v>100</v>
      </c>
      <c r="L37" s="20" t="str">
        <f>IF(G42=0,"",IF(L36&gt;=100,"Гос.задание по гос.услуге выполнено в полном объеме",IF(L36&gt;=90,"Гос.задание по гос.услуге выполнено",IF(L36&lt;90,"Гос.задание по гос.услуге не выполнено"))))</f>
        <v/>
      </c>
      <c r="M37" s="46" t="str">
        <f>IF(G42=0,"",IF(M36&gt;=100,"Гос.задание по гос.услуге выполнено в полном объеме",IF(M36&gt;=90,"Гос.задание по гос.услуге выполнено",IF(M36&lt;90,"Гос.задание по гос.услуге не выполнено"))))</f>
        <v/>
      </c>
    </row>
    <row r="38" spans="1:13" ht="79.5" customHeight="1" x14ac:dyDescent="0.25">
      <c r="A38" s="129"/>
      <c r="B38" s="132"/>
      <c r="C38" s="94"/>
      <c r="D38" s="9" t="s">
        <v>16</v>
      </c>
      <c r="E38" s="10" t="s">
        <v>14</v>
      </c>
      <c r="F38" s="11" t="s">
        <v>76</v>
      </c>
      <c r="G38" s="66">
        <v>0</v>
      </c>
      <c r="H38" s="7">
        <v>0</v>
      </c>
      <c r="I38" s="6"/>
      <c r="J38" s="6"/>
      <c r="K38" s="14" t="e">
        <f>IF(H38/G38*100&gt;100,100,H38/G38*100)</f>
        <v>#DIV/0!</v>
      </c>
      <c r="L38" s="37"/>
      <c r="M38" s="36"/>
    </row>
    <row r="39" spans="1:13" ht="67.5" customHeight="1" x14ac:dyDescent="0.25">
      <c r="A39" s="129"/>
      <c r="B39" s="132"/>
      <c r="C39" s="94"/>
      <c r="D39" s="9" t="s">
        <v>17</v>
      </c>
      <c r="E39" s="10" t="s">
        <v>14</v>
      </c>
      <c r="F39" s="11" t="s">
        <v>75</v>
      </c>
      <c r="G39" s="66">
        <v>0</v>
      </c>
      <c r="H39" s="7">
        <v>0</v>
      </c>
      <c r="I39" s="6"/>
      <c r="J39" s="6"/>
      <c r="K39" s="14" t="e">
        <f>IF(H39/G39*100&gt;100,100,H39/G39*100)</f>
        <v>#DIV/0!</v>
      </c>
      <c r="L39" s="37"/>
      <c r="M39" s="36"/>
    </row>
    <row r="40" spans="1:13" ht="19.5" customHeight="1" x14ac:dyDescent="0.25">
      <c r="A40" s="129"/>
      <c r="B40" s="132"/>
      <c r="C40" s="94"/>
      <c r="D40" s="9" t="s">
        <v>18</v>
      </c>
      <c r="E40" s="10" t="s">
        <v>14</v>
      </c>
      <c r="F40" s="11" t="s">
        <v>74</v>
      </c>
      <c r="G40" s="66">
        <v>0</v>
      </c>
      <c r="H40" s="7">
        <v>0</v>
      </c>
      <c r="I40" s="6"/>
      <c r="J40" s="6"/>
      <c r="K40" s="14" t="e">
        <f>IF(H40/G40*100&gt;100,100,H40/G40*100)</f>
        <v>#DIV/0!</v>
      </c>
      <c r="L40" s="37"/>
      <c r="M40" s="36"/>
    </row>
    <row r="41" spans="1:13" ht="92.4" x14ac:dyDescent="0.25">
      <c r="A41" s="129"/>
      <c r="B41" s="132"/>
      <c r="C41" s="95"/>
      <c r="D41" s="48" t="s">
        <v>49</v>
      </c>
      <c r="E41" s="49" t="s">
        <v>14</v>
      </c>
      <c r="F41" s="50" t="s">
        <v>77</v>
      </c>
      <c r="G41" s="67">
        <v>0</v>
      </c>
      <c r="H41" s="51">
        <v>0</v>
      </c>
      <c r="I41" s="52"/>
      <c r="J41" s="52"/>
      <c r="K41" s="14" t="e">
        <f>IF(H41/G41*100&gt;100,100,H41/G41*100)</f>
        <v>#DIV/0!</v>
      </c>
      <c r="L41" s="53"/>
      <c r="M41" s="54"/>
    </row>
    <row r="42" spans="1:13" ht="42.75" customHeight="1" thickBot="1" x14ac:dyDescent="0.3">
      <c r="A42" s="129"/>
      <c r="B42" s="132"/>
      <c r="C42" s="64" t="s">
        <v>3</v>
      </c>
      <c r="D42" s="26" t="s">
        <v>13</v>
      </c>
      <c r="E42" s="27" t="s">
        <v>4</v>
      </c>
      <c r="F42" s="27"/>
      <c r="G42" s="68">
        <v>0</v>
      </c>
      <c r="H42" s="28">
        <v>0</v>
      </c>
      <c r="I42" s="29"/>
      <c r="J42" s="29"/>
      <c r="K42" s="34">
        <f>IF(G42=0,0,IF(H42/G42*100&gt;110,110,H42/G42*100))</f>
        <v>0</v>
      </c>
      <c r="L42" s="30" t="str">
        <f>IF(G42=0,"",K42)</f>
        <v/>
      </c>
      <c r="M42" s="40" t="str">
        <f>IF(G42=0,"",IF(L42&gt;=100,"Гос.задание по гос.услуге выполнено в полном объеме",IF(L42&gt;=90,"Гос.задание по гос.услуге выполнено",IF(L42&lt;90,"Гос.задание по гос.услуге не выполнено"))))</f>
        <v/>
      </c>
    </row>
    <row r="43" spans="1:13" ht="30.75" customHeight="1" x14ac:dyDescent="0.25">
      <c r="A43" s="129"/>
      <c r="B43" s="132"/>
      <c r="C43" s="96" t="s">
        <v>25</v>
      </c>
      <c r="D43" s="96"/>
      <c r="E43" s="96"/>
      <c r="F43" s="96"/>
      <c r="G43" s="96"/>
      <c r="H43" s="96"/>
      <c r="I43" s="96"/>
      <c r="J43" s="96"/>
      <c r="K43" s="96"/>
      <c r="L43" s="96"/>
      <c r="M43" s="97"/>
    </row>
    <row r="44" spans="1:13" ht="66" x14ac:dyDescent="0.25">
      <c r="A44" s="129"/>
      <c r="B44" s="132"/>
      <c r="C44" s="93" t="s">
        <v>24</v>
      </c>
      <c r="D44" s="21" t="s">
        <v>71</v>
      </c>
      <c r="E44" s="22" t="s">
        <v>14</v>
      </c>
      <c r="F44" s="23" t="s">
        <v>72</v>
      </c>
      <c r="G44" s="80">
        <f>G50/$G$483*100</f>
        <v>0</v>
      </c>
      <c r="H44" s="12">
        <f>H50/H483*100</f>
        <v>0</v>
      </c>
      <c r="I44" s="24"/>
      <c r="J44" s="24"/>
      <c r="K44" s="25" t="e">
        <f>IF(H44/G44*100&gt;100,100,H44/G44*100)</f>
        <v>#DIV/0!</v>
      </c>
      <c r="L44" s="44" t="str">
        <f>IF(G50=0,"",(K44+K45+K46+K47+K48+K49)/6)</f>
        <v/>
      </c>
      <c r="M44" s="47">
        <f>IF(G50&gt;0,(L44+L50)/2,0)</f>
        <v>0</v>
      </c>
    </row>
    <row r="45" spans="1:13" ht="42" customHeight="1" x14ac:dyDescent="0.25">
      <c r="A45" s="129"/>
      <c r="B45" s="132"/>
      <c r="C45" s="94"/>
      <c r="D45" s="9" t="s">
        <v>73</v>
      </c>
      <c r="E45" s="10" t="s">
        <v>15</v>
      </c>
      <c r="F45" s="11" t="s">
        <v>26</v>
      </c>
      <c r="G45" s="66">
        <v>0</v>
      </c>
      <c r="H45" s="12">
        <v>0</v>
      </c>
      <c r="I45" s="6"/>
      <c r="J45" s="6"/>
      <c r="K45" s="14">
        <f>IF(H45=0,100,IF(H45&gt;5,89,90))</f>
        <v>100</v>
      </c>
      <c r="L45" s="20" t="str">
        <f>IF(G50=0,"",IF(L44&gt;=100,"Гос.задание по гос.услуге выполнено в полном объеме",IF(L44&gt;=90,"Гос.задание по гос.услуге выполнено",IF(L44&lt;90,"Гос.задание по гос.услуге не выполнено"))))</f>
        <v/>
      </c>
      <c r="M45" s="46" t="str">
        <f>IF(G50=0,"",IF(M44&gt;=100,"Гос.задание по гос.услуге выполнено в полном объеме",IF(M44&gt;=90,"Гос.задание по гос.услуге выполнено",IF(M44&lt;90,"Гос.задание по гос.услуге не выполнено"))))</f>
        <v/>
      </c>
    </row>
    <row r="46" spans="1:13" ht="79.5" customHeight="1" x14ac:dyDescent="0.25">
      <c r="A46" s="129"/>
      <c r="B46" s="132"/>
      <c r="C46" s="94"/>
      <c r="D46" s="9" t="s">
        <v>16</v>
      </c>
      <c r="E46" s="10" t="s">
        <v>14</v>
      </c>
      <c r="F46" s="11" t="s">
        <v>76</v>
      </c>
      <c r="G46" s="66">
        <v>0</v>
      </c>
      <c r="H46" s="7">
        <v>0</v>
      </c>
      <c r="I46" s="6"/>
      <c r="J46" s="6"/>
      <c r="K46" s="14" t="e">
        <f>IF(H46/G46*100&gt;100,100,H46/G46*100)</f>
        <v>#DIV/0!</v>
      </c>
      <c r="L46" s="37"/>
      <c r="M46" s="36"/>
    </row>
    <row r="47" spans="1:13" ht="67.5" customHeight="1" x14ac:dyDescent="0.25">
      <c r="A47" s="129"/>
      <c r="B47" s="132"/>
      <c r="C47" s="94"/>
      <c r="D47" s="9" t="s">
        <v>17</v>
      </c>
      <c r="E47" s="10" t="s">
        <v>14</v>
      </c>
      <c r="F47" s="11" t="s">
        <v>75</v>
      </c>
      <c r="G47" s="66">
        <v>0</v>
      </c>
      <c r="H47" s="7">
        <v>0</v>
      </c>
      <c r="I47" s="6"/>
      <c r="J47" s="6"/>
      <c r="K47" s="14" t="e">
        <f>IF(H47/G47*100&gt;100,100,H47/G47*100)</f>
        <v>#DIV/0!</v>
      </c>
      <c r="L47" s="37"/>
      <c r="M47" s="36"/>
    </row>
    <row r="48" spans="1:13" ht="19.5" customHeight="1" x14ac:dyDescent="0.25">
      <c r="A48" s="129"/>
      <c r="B48" s="132"/>
      <c r="C48" s="94"/>
      <c r="D48" s="9" t="s">
        <v>18</v>
      </c>
      <c r="E48" s="10" t="s">
        <v>14</v>
      </c>
      <c r="F48" s="11" t="s">
        <v>74</v>
      </c>
      <c r="G48" s="66">
        <v>0</v>
      </c>
      <c r="H48" s="7">
        <v>0</v>
      </c>
      <c r="I48" s="6"/>
      <c r="J48" s="6"/>
      <c r="K48" s="14" t="e">
        <f>IF(H48/G48*100&gt;100,100,H48/G48*100)</f>
        <v>#DIV/0!</v>
      </c>
      <c r="L48" s="37"/>
      <c r="M48" s="36"/>
    </row>
    <row r="49" spans="1:13" ht="92.4" x14ac:dyDescent="0.25">
      <c r="A49" s="129"/>
      <c r="B49" s="132"/>
      <c r="C49" s="95"/>
      <c r="D49" s="48" t="s">
        <v>49</v>
      </c>
      <c r="E49" s="49" t="s">
        <v>14</v>
      </c>
      <c r="F49" s="50" t="s">
        <v>77</v>
      </c>
      <c r="G49" s="67">
        <v>0</v>
      </c>
      <c r="H49" s="51">
        <v>0</v>
      </c>
      <c r="I49" s="52"/>
      <c r="J49" s="52"/>
      <c r="K49" s="14" t="e">
        <f>IF(H49/G49*100&gt;100,100,H49/G49*100)</f>
        <v>#DIV/0!</v>
      </c>
      <c r="L49" s="53"/>
      <c r="M49" s="54"/>
    </row>
    <row r="50" spans="1:13" ht="42.75" customHeight="1" thickBot="1" x14ac:dyDescent="0.3">
      <c r="A50" s="129"/>
      <c r="B50" s="132"/>
      <c r="C50" s="64" t="s">
        <v>3</v>
      </c>
      <c r="D50" s="26" t="s">
        <v>13</v>
      </c>
      <c r="E50" s="27" t="s">
        <v>4</v>
      </c>
      <c r="F50" s="27"/>
      <c r="G50" s="68">
        <v>0</v>
      </c>
      <c r="H50" s="28">
        <v>0</v>
      </c>
      <c r="I50" s="29"/>
      <c r="J50" s="29"/>
      <c r="K50" s="34">
        <f>IF(G50=0,0,IF(H50/G50*100&gt;110,110,H50/G50*100))</f>
        <v>0</v>
      </c>
      <c r="L50" s="30" t="str">
        <f>IF(G50=0,"",K50)</f>
        <v/>
      </c>
      <c r="M50" s="40" t="str">
        <f>IF(G50=0,"",IF(L50&gt;=100,"Гос.задание по гос.услуге выполнено в полном объеме",IF(L50&gt;=90,"Гос.задание по гос.услуге выполнено",IF(L50&lt;90,"Гос.задание по гос.услуге не выполнено"))))</f>
        <v/>
      </c>
    </row>
    <row r="51" spans="1:13" ht="30.75" customHeight="1" x14ac:dyDescent="0.25">
      <c r="A51" s="129"/>
      <c r="B51" s="132"/>
      <c r="C51" s="96" t="s">
        <v>27</v>
      </c>
      <c r="D51" s="96"/>
      <c r="E51" s="96"/>
      <c r="F51" s="96"/>
      <c r="G51" s="96"/>
      <c r="H51" s="96"/>
      <c r="I51" s="96"/>
      <c r="J51" s="96"/>
      <c r="K51" s="96"/>
      <c r="L51" s="96"/>
      <c r="M51" s="97"/>
    </row>
    <row r="52" spans="1:13" ht="66" x14ac:dyDescent="0.25">
      <c r="A52" s="129"/>
      <c r="B52" s="132"/>
      <c r="C52" s="93" t="s">
        <v>24</v>
      </c>
      <c r="D52" s="21" t="s">
        <v>71</v>
      </c>
      <c r="E52" s="22" t="s">
        <v>14</v>
      </c>
      <c r="F52" s="23" t="s">
        <v>72</v>
      </c>
      <c r="G52" s="80">
        <f>G58/$G$483*100</f>
        <v>0</v>
      </c>
      <c r="H52" s="12">
        <f>H58/H483*100</f>
        <v>0</v>
      </c>
      <c r="I52" s="24"/>
      <c r="J52" s="24"/>
      <c r="K52" s="25" t="e">
        <f>IF(H52/G52*100&gt;100,100,H52/G52*100)</f>
        <v>#DIV/0!</v>
      </c>
      <c r="L52" s="44" t="str">
        <f>IF(G58=0,"",(K52+K53+K54+K55+K56+K57)/6)</f>
        <v/>
      </c>
      <c r="M52" s="47">
        <f>IF(G58&gt;0,(L52+L58)/2,0)</f>
        <v>0</v>
      </c>
    </row>
    <row r="53" spans="1:13" ht="42" customHeight="1" x14ac:dyDescent="0.25">
      <c r="A53" s="129"/>
      <c r="B53" s="132"/>
      <c r="C53" s="94"/>
      <c r="D53" s="9" t="s">
        <v>73</v>
      </c>
      <c r="E53" s="10" t="s">
        <v>15</v>
      </c>
      <c r="F53" s="11" t="s">
        <v>26</v>
      </c>
      <c r="G53" s="66">
        <v>0</v>
      </c>
      <c r="H53" s="12">
        <v>0</v>
      </c>
      <c r="I53" s="6"/>
      <c r="J53" s="6"/>
      <c r="K53" s="14">
        <f>IF(H53=0,100,IF(H53&gt;5,89,90))</f>
        <v>100</v>
      </c>
      <c r="L53" s="20" t="str">
        <f>IF(G58=0,"",IF(L52&gt;=100,"Гос.задание по гос.услуге выполнено в полном объеме",IF(L52&gt;=90,"Гос.задание по гос.услуге выполнено",IF(L52&lt;90,"Гос.задание по гос.услуге не выполнено"))))</f>
        <v/>
      </c>
      <c r="M53" s="46" t="str">
        <f>IF(G58=0,"",IF(M52&gt;=100,"Гос.задание по гос.услуге выполнено в полном объеме",IF(M52&gt;=90,"Гос.задание по гос.услуге выполнено",IF(M52&lt;90,"Гос.задание по гос.услуге не выполнено"))))</f>
        <v/>
      </c>
    </row>
    <row r="54" spans="1:13" ht="79.5" customHeight="1" x14ac:dyDescent="0.25">
      <c r="A54" s="129"/>
      <c r="B54" s="132"/>
      <c r="C54" s="94"/>
      <c r="D54" s="9" t="s">
        <v>16</v>
      </c>
      <c r="E54" s="10" t="s">
        <v>14</v>
      </c>
      <c r="F54" s="11" t="s">
        <v>76</v>
      </c>
      <c r="G54" s="66">
        <v>0</v>
      </c>
      <c r="H54" s="7">
        <v>0</v>
      </c>
      <c r="I54" s="6"/>
      <c r="J54" s="6"/>
      <c r="K54" s="14" t="e">
        <f>IF(H54/G54*100&gt;100,100,H54/G54*100)</f>
        <v>#DIV/0!</v>
      </c>
      <c r="L54" s="37"/>
      <c r="M54" s="36"/>
    </row>
    <row r="55" spans="1:13" ht="67.5" customHeight="1" x14ac:dyDescent="0.25">
      <c r="A55" s="129"/>
      <c r="B55" s="132"/>
      <c r="C55" s="94"/>
      <c r="D55" s="9" t="s">
        <v>17</v>
      </c>
      <c r="E55" s="10" t="s">
        <v>14</v>
      </c>
      <c r="F55" s="11" t="s">
        <v>75</v>
      </c>
      <c r="G55" s="66">
        <v>0</v>
      </c>
      <c r="H55" s="7">
        <v>0</v>
      </c>
      <c r="I55" s="6"/>
      <c r="J55" s="6"/>
      <c r="K55" s="14" t="e">
        <f>IF(H55/G55*100&gt;100,100,H55/G55*100)</f>
        <v>#DIV/0!</v>
      </c>
      <c r="L55" s="37"/>
      <c r="M55" s="36"/>
    </row>
    <row r="56" spans="1:13" ht="19.5" customHeight="1" x14ac:dyDescent="0.25">
      <c r="A56" s="129"/>
      <c r="B56" s="132"/>
      <c r="C56" s="94"/>
      <c r="D56" s="9" t="s">
        <v>18</v>
      </c>
      <c r="E56" s="10" t="s">
        <v>14</v>
      </c>
      <c r="F56" s="11" t="s">
        <v>74</v>
      </c>
      <c r="G56" s="66">
        <v>0</v>
      </c>
      <c r="H56" s="7">
        <v>0</v>
      </c>
      <c r="I56" s="6"/>
      <c r="J56" s="6"/>
      <c r="K56" s="14" t="e">
        <f>IF(H56/G56*100&gt;100,100,H56/G56*100)</f>
        <v>#DIV/0!</v>
      </c>
      <c r="L56" s="37"/>
      <c r="M56" s="36"/>
    </row>
    <row r="57" spans="1:13" ht="92.4" x14ac:dyDescent="0.25">
      <c r="A57" s="129"/>
      <c r="B57" s="132"/>
      <c r="C57" s="95"/>
      <c r="D57" s="48" t="s">
        <v>49</v>
      </c>
      <c r="E57" s="49" t="s">
        <v>14</v>
      </c>
      <c r="F57" s="50" t="s">
        <v>77</v>
      </c>
      <c r="G57" s="67">
        <v>0</v>
      </c>
      <c r="H57" s="51">
        <v>0</v>
      </c>
      <c r="I57" s="52"/>
      <c r="J57" s="52"/>
      <c r="K57" s="14" t="e">
        <f>IF(H57/G57*100&gt;100,100,H57/G57*100)</f>
        <v>#DIV/0!</v>
      </c>
      <c r="L57" s="53"/>
      <c r="M57" s="54"/>
    </row>
    <row r="58" spans="1:13" ht="42.75" customHeight="1" thickBot="1" x14ac:dyDescent="0.3">
      <c r="A58" s="129"/>
      <c r="B58" s="132"/>
      <c r="C58" s="64" t="s">
        <v>3</v>
      </c>
      <c r="D58" s="26" t="s">
        <v>13</v>
      </c>
      <c r="E58" s="27" t="s">
        <v>4</v>
      </c>
      <c r="F58" s="27"/>
      <c r="G58" s="68">
        <v>0</v>
      </c>
      <c r="H58" s="28">
        <v>0</v>
      </c>
      <c r="I58" s="29"/>
      <c r="J58" s="29"/>
      <c r="K58" s="34">
        <f>IF(G58=0,0,IF(H58/G58*100&gt;110,110,H58/G58*100))</f>
        <v>0</v>
      </c>
      <c r="L58" s="30" t="str">
        <f>IF(G58=0,"",K58)</f>
        <v/>
      </c>
      <c r="M58" s="40" t="str">
        <f>IF(G58=0,"",IF(L58&gt;=100,"Гос.задание по гос.услуге выполнено в полном объеме",IF(L58&gt;=90,"Гос.задание по гос.услуге выполнено",IF(L58&lt;90,"Гос.задание по гос.услуге не выполнено"))))</f>
        <v/>
      </c>
    </row>
    <row r="59" spans="1:13" ht="30" customHeight="1" x14ac:dyDescent="0.25">
      <c r="A59" s="129"/>
      <c r="B59" s="132"/>
      <c r="C59" s="98" t="s">
        <v>51</v>
      </c>
      <c r="D59" s="99"/>
      <c r="E59" s="99"/>
      <c r="F59" s="99"/>
      <c r="G59" s="99"/>
      <c r="H59" s="99"/>
      <c r="I59" s="99"/>
      <c r="J59" s="99"/>
      <c r="K59" s="99"/>
      <c r="L59" s="99"/>
      <c r="M59" s="100"/>
    </row>
    <row r="60" spans="1:13" ht="66" x14ac:dyDescent="0.25">
      <c r="A60" s="129"/>
      <c r="B60" s="132"/>
      <c r="C60" s="93" t="s">
        <v>24</v>
      </c>
      <c r="D60" s="21" t="s">
        <v>71</v>
      </c>
      <c r="E60" s="22" t="s">
        <v>14</v>
      </c>
      <c r="F60" s="23" t="s">
        <v>72</v>
      </c>
      <c r="G60" s="80">
        <f>G66/$G$483*100</f>
        <v>0</v>
      </c>
      <c r="H60" s="12">
        <f>H66/H483*100</f>
        <v>0</v>
      </c>
      <c r="I60" s="24"/>
      <c r="J60" s="24"/>
      <c r="K60" s="25" t="e">
        <f>IF(H60/G60*100&gt;100,100,H60/G60*100)</f>
        <v>#DIV/0!</v>
      </c>
      <c r="L60" s="44" t="str">
        <f>IF(G66=0,"",(K60+K61+K62+K63+K64+K65)/6)</f>
        <v/>
      </c>
      <c r="M60" s="47">
        <f>IF(G66&gt;0,(L60+L66)/2,0)</f>
        <v>0</v>
      </c>
    </row>
    <row r="61" spans="1:13" ht="42" customHeight="1" x14ac:dyDescent="0.25">
      <c r="A61" s="129"/>
      <c r="B61" s="132"/>
      <c r="C61" s="94"/>
      <c r="D61" s="9" t="s">
        <v>73</v>
      </c>
      <c r="E61" s="10" t="s">
        <v>15</v>
      </c>
      <c r="F61" s="11" t="s">
        <v>26</v>
      </c>
      <c r="G61" s="66">
        <v>0</v>
      </c>
      <c r="H61" s="12">
        <v>0</v>
      </c>
      <c r="I61" s="6"/>
      <c r="J61" s="6"/>
      <c r="K61" s="14">
        <f>IF(H61=0,100,IF(H61&gt;5,89,90))</f>
        <v>100</v>
      </c>
      <c r="L61" s="20" t="str">
        <f>IF(G66=0,"",IF(L60&gt;=100,"Гос.задание по гос.услуге выполнено в полном объеме",IF(L60&gt;=90,"Гос.задание по гос.услуге выполнено",IF(L60&lt;90,"Гос.задание по гос.услуге не выполнено"))))</f>
        <v/>
      </c>
      <c r="M61" s="46" t="str">
        <f>IF(G66=0,"",IF(M60&gt;=100,"Гос.задание по гос.услуге выполнено в полном объеме",IF(M60&gt;=90,"Гос.задание по гос.услуге выполнено",IF(M60&lt;90,"Гос.задание по гос.услуге не выполнено"))))</f>
        <v/>
      </c>
    </row>
    <row r="62" spans="1:13" ht="79.5" customHeight="1" x14ac:dyDescent="0.25">
      <c r="A62" s="129"/>
      <c r="B62" s="132"/>
      <c r="C62" s="94"/>
      <c r="D62" s="9" t="s">
        <v>16</v>
      </c>
      <c r="E62" s="10" t="s">
        <v>14</v>
      </c>
      <c r="F62" s="11" t="s">
        <v>76</v>
      </c>
      <c r="G62" s="66">
        <v>0</v>
      </c>
      <c r="H62" s="7">
        <v>0</v>
      </c>
      <c r="I62" s="6"/>
      <c r="J62" s="6"/>
      <c r="K62" s="14" t="e">
        <f>IF(H62/G62*100&gt;100,100,H62/G62*100)</f>
        <v>#DIV/0!</v>
      </c>
      <c r="L62" s="37"/>
      <c r="M62" s="36"/>
    </row>
    <row r="63" spans="1:13" ht="67.5" customHeight="1" x14ac:dyDescent="0.25">
      <c r="A63" s="129"/>
      <c r="B63" s="132"/>
      <c r="C63" s="94"/>
      <c r="D63" s="9" t="s">
        <v>17</v>
      </c>
      <c r="E63" s="10" t="s">
        <v>14</v>
      </c>
      <c r="F63" s="11" t="s">
        <v>75</v>
      </c>
      <c r="G63" s="66">
        <v>0</v>
      </c>
      <c r="H63" s="7">
        <v>0</v>
      </c>
      <c r="I63" s="6"/>
      <c r="J63" s="6"/>
      <c r="K63" s="14" t="e">
        <f>IF(H63/G63*100&gt;100,100,H63/G63*100)</f>
        <v>#DIV/0!</v>
      </c>
      <c r="L63" s="37"/>
      <c r="M63" s="36"/>
    </row>
    <row r="64" spans="1:13" ht="19.5" customHeight="1" x14ac:dyDescent="0.25">
      <c r="A64" s="129"/>
      <c r="B64" s="132"/>
      <c r="C64" s="94"/>
      <c r="D64" s="9" t="s">
        <v>18</v>
      </c>
      <c r="E64" s="10" t="s">
        <v>14</v>
      </c>
      <c r="F64" s="11" t="s">
        <v>74</v>
      </c>
      <c r="G64" s="66">
        <v>0</v>
      </c>
      <c r="H64" s="7">
        <v>0</v>
      </c>
      <c r="I64" s="6"/>
      <c r="J64" s="6"/>
      <c r="K64" s="14" t="e">
        <f>IF(H64/G64*100&gt;100,100,H64/G64*100)</f>
        <v>#DIV/0!</v>
      </c>
      <c r="L64" s="37"/>
      <c r="M64" s="36"/>
    </row>
    <row r="65" spans="1:13" ht="92.4" x14ac:dyDescent="0.25">
      <c r="A65" s="129"/>
      <c r="B65" s="132"/>
      <c r="C65" s="95"/>
      <c r="D65" s="48" t="s">
        <v>49</v>
      </c>
      <c r="E65" s="49" t="s">
        <v>14</v>
      </c>
      <c r="F65" s="50" t="s">
        <v>77</v>
      </c>
      <c r="G65" s="67">
        <v>0</v>
      </c>
      <c r="H65" s="51">
        <v>0</v>
      </c>
      <c r="I65" s="52"/>
      <c r="J65" s="52"/>
      <c r="K65" s="14" t="e">
        <f>IF(H65/G65*100&gt;100,100,H65/G65*100)</f>
        <v>#DIV/0!</v>
      </c>
      <c r="L65" s="53"/>
      <c r="M65" s="54"/>
    </row>
    <row r="66" spans="1:13" ht="42.75" customHeight="1" thickBot="1" x14ac:dyDescent="0.3">
      <c r="A66" s="129"/>
      <c r="B66" s="132"/>
      <c r="C66" s="64" t="s">
        <v>3</v>
      </c>
      <c r="D66" s="26" t="s">
        <v>13</v>
      </c>
      <c r="E66" s="27" t="s">
        <v>4</v>
      </c>
      <c r="F66" s="27"/>
      <c r="G66" s="68">
        <v>0</v>
      </c>
      <c r="H66" s="28">
        <v>0</v>
      </c>
      <c r="I66" s="29"/>
      <c r="J66" s="29"/>
      <c r="K66" s="34">
        <f>IF(G66=0,0,IF(H66/G66*100&gt;110,110,H66/G66*100))</f>
        <v>0</v>
      </c>
      <c r="L66" s="30" t="str">
        <f>IF(G66=0,"",K66)</f>
        <v/>
      </c>
      <c r="M66" s="40" t="str">
        <f>IF(G66=0,"",IF(L66&gt;=100,"Гос.задание по гос.услуге выполнено в полном объеме",IF(L66&gt;=90,"Гос.задание по гос.услуге выполнено",IF(L66&lt;90,"Гос.задание по гос.услуге не выполнено"))))</f>
        <v/>
      </c>
    </row>
    <row r="67" spans="1:13" ht="28.5" customHeight="1" x14ac:dyDescent="0.25">
      <c r="A67" s="129"/>
      <c r="B67" s="132"/>
      <c r="C67" s="98" t="s">
        <v>28</v>
      </c>
      <c r="D67" s="99"/>
      <c r="E67" s="99"/>
      <c r="F67" s="99"/>
      <c r="G67" s="99"/>
      <c r="H67" s="99"/>
      <c r="I67" s="99"/>
      <c r="J67" s="99"/>
      <c r="K67" s="99"/>
      <c r="L67" s="99"/>
      <c r="M67" s="100"/>
    </row>
    <row r="68" spans="1:13" ht="66" x14ac:dyDescent="0.25">
      <c r="A68" s="129"/>
      <c r="B68" s="132"/>
      <c r="C68" s="93" t="s">
        <v>24</v>
      </c>
      <c r="D68" s="21" t="s">
        <v>71</v>
      </c>
      <c r="E68" s="22" t="s">
        <v>14</v>
      </c>
      <c r="F68" s="23" t="s">
        <v>72</v>
      </c>
      <c r="G68" s="80">
        <f>G74/$G$483*100</f>
        <v>0</v>
      </c>
      <c r="H68" s="12">
        <f>H74/H483*100</f>
        <v>0</v>
      </c>
      <c r="I68" s="24"/>
      <c r="J68" s="24"/>
      <c r="K68" s="25" t="e">
        <f>IF(H68/G68*100&gt;100,100,H68/G68*100)</f>
        <v>#DIV/0!</v>
      </c>
      <c r="L68" s="44" t="str">
        <f>IF(G74=0,"",(K68+K69+K70+K71+K72+K73)/6)</f>
        <v/>
      </c>
      <c r="M68" s="47">
        <f>IF(G74&gt;0,(L68+L74)/2,0)</f>
        <v>0</v>
      </c>
    </row>
    <row r="69" spans="1:13" ht="42" customHeight="1" x14ac:dyDescent="0.25">
      <c r="A69" s="129"/>
      <c r="B69" s="132"/>
      <c r="C69" s="94"/>
      <c r="D69" s="9" t="s">
        <v>73</v>
      </c>
      <c r="E69" s="10" t="s">
        <v>15</v>
      </c>
      <c r="F69" s="11" t="s">
        <v>26</v>
      </c>
      <c r="G69" s="66">
        <v>0</v>
      </c>
      <c r="H69" s="12">
        <v>0</v>
      </c>
      <c r="I69" s="6"/>
      <c r="J69" s="6"/>
      <c r="K69" s="14">
        <f>IF(H69=0,100,IF(H69&gt;5,89,90))</f>
        <v>100</v>
      </c>
      <c r="L69" s="20" t="str">
        <f>IF(G74=0,"",IF(L68&gt;=100,"Гос.задание по гос.услуге выполнено в полном объеме",IF(L68&gt;=90,"Гос.задание по гос.услуге выполнено",IF(L68&lt;90,"Гос.задание по гос.услуге не выполнено"))))</f>
        <v/>
      </c>
      <c r="M69" s="46" t="str">
        <f>IF(G74=0,"",IF(M68&gt;=100,"Гос.задание по гос.услуге выполнено в полном объеме",IF(M68&gt;=90,"Гос.задание по гос.услуге выполнено",IF(M68&lt;90,"Гос.задание по гос.услуге не выполнено"))))</f>
        <v/>
      </c>
    </row>
    <row r="70" spans="1:13" ht="79.5" customHeight="1" x14ac:dyDescent="0.25">
      <c r="A70" s="129"/>
      <c r="B70" s="132"/>
      <c r="C70" s="94"/>
      <c r="D70" s="9" t="s">
        <v>16</v>
      </c>
      <c r="E70" s="10" t="s">
        <v>14</v>
      </c>
      <c r="F70" s="11" t="s">
        <v>76</v>
      </c>
      <c r="G70" s="66">
        <v>0</v>
      </c>
      <c r="H70" s="7">
        <v>0</v>
      </c>
      <c r="I70" s="6"/>
      <c r="J70" s="6"/>
      <c r="K70" s="14" t="e">
        <f>IF(H70/G70*100&gt;100,100,H70/G70*100)</f>
        <v>#DIV/0!</v>
      </c>
      <c r="L70" s="37"/>
      <c r="M70" s="36"/>
    </row>
    <row r="71" spans="1:13" ht="67.5" customHeight="1" x14ac:dyDescent="0.25">
      <c r="A71" s="129"/>
      <c r="B71" s="132"/>
      <c r="C71" s="94"/>
      <c r="D71" s="9" t="s">
        <v>17</v>
      </c>
      <c r="E71" s="10" t="s">
        <v>14</v>
      </c>
      <c r="F71" s="11" t="s">
        <v>75</v>
      </c>
      <c r="G71" s="66">
        <v>0</v>
      </c>
      <c r="H71" s="7">
        <v>0</v>
      </c>
      <c r="I71" s="6"/>
      <c r="J71" s="6"/>
      <c r="K71" s="14" t="e">
        <f>IF(H71/G71*100&gt;100,100,H71/G71*100)</f>
        <v>#DIV/0!</v>
      </c>
      <c r="L71" s="37"/>
      <c r="M71" s="36"/>
    </row>
    <row r="72" spans="1:13" ht="19.5" customHeight="1" x14ac:dyDescent="0.25">
      <c r="A72" s="129"/>
      <c r="B72" s="132"/>
      <c r="C72" s="94"/>
      <c r="D72" s="9" t="s">
        <v>18</v>
      </c>
      <c r="E72" s="10" t="s">
        <v>14</v>
      </c>
      <c r="F72" s="11" t="s">
        <v>74</v>
      </c>
      <c r="G72" s="66">
        <v>0</v>
      </c>
      <c r="H72" s="7">
        <v>0</v>
      </c>
      <c r="I72" s="6"/>
      <c r="J72" s="6"/>
      <c r="K72" s="14" t="e">
        <f>IF(H72/G72*100&gt;100,100,H72/G72*100)</f>
        <v>#DIV/0!</v>
      </c>
      <c r="L72" s="37"/>
      <c r="M72" s="36"/>
    </row>
    <row r="73" spans="1:13" ht="92.4" x14ac:dyDescent="0.25">
      <c r="A73" s="129"/>
      <c r="B73" s="132"/>
      <c r="C73" s="95"/>
      <c r="D73" s="48" t="s">
        <v>49</v>
      </c>
      <c r="E73" s="49" t="s">
        <v>14</v>
      </c>
      <c r="F73" s="50" t="s">
        <v>77</v>
      </c>
      <c r="G73" s="67">
        <v>0</v>
      </c>
      <c r="H73" s="51">
        <v>0</v>
      </c>
      <c r="I73" s="52"/>
      <c r="J73" s="52"/>
      <c r="K73" s="14" t="e">
        <f>IF(H73/G73*100&gt;100,100,H73/G73*100)</f>
        <v>#DIV/0!</v>
      </c>
      <c r="L73" s="53"/>
      <c r="M73" s="54"/>
    </row>
    <row r="74" spans="1:13" ht="42.75" customHeight="1" thickBot="1" x14ac:dyDescent="0.3">
      <c r="A74" s="129"/>
      <c r="B74" s="132"/>
      <c r="C74" s="64" t="s">
        <v>3</v>
      </c>
      <c r="D74" s="26" t="s">
        <v>13</v>
      </c>
      <c r="E74" s="27" t="s">
        <v>4</v>
      </c>
      <c r="F74" s="27"/>
      <c r="G74" s="68">
        <v>0</v>
      </c>
      <c r="H74" s="28">
        <v>0</v>
      </c>
      <c r="I74" s="29"/>
      <c r="J74" s="29"/>
      <c r="K74" s="34">
        <f>IF(G74=0,0,IF(H74/G74*100&gt;110,110,H74/G74*100))</f>
        <v>0</v>
      </c>
      <c r="L74" s="30" t="str">
        <f>IF(G74=0,"",K74)</f>
        <v/>
      </c>
      <c r="M74" s="40" t="str">
        <f>IF(G74=0,"",IF(L74&gt;=100,"Гос.задание по гос.услуге выполнено в полном объеме",IF(L74&gt;=90,"Гос.задание по гос.услуге выполнено",IF(L74&lt;90,"Гос.задание по гос.услуге не выполнено"))))</f>
        <v/>
      </c>
    </row>
    <row r="75" spans="1:13" ht="28.5" customHeight="1" x14ac:dyDescent="0.25">
      <c r="A75" s="129"/>
      <c r="B75" s="132"/>
      <c r="C75" s="98" t="s">
        <v>52</v>
      </c>
      <c r="D75" s="99"/>
      <c r="E75" s="99"/>
      <c r="F75" s="99"/>
      <c r="G75" s="99"/>
      <c r="H75" s="99"/>
      <c r="I75" s="99"/>
      <c r="J75" s="99"/>
      <c r="K75" s="99"/>
      <c r="L75" s="99"/>
      <c r="M75" s="100"/>
    </row>
    <row r="76" spans="1:13" ht="66" x14ac:dyDescent="0.25">
      <c r="A76" s="129"/>
      <c r="B76" s="132"/>
      <c r="C76" s="93" t="s">
        <v>24</v>
      </c>
      <c r="D76" s="21" t="s">
        <v>71</v>
      </c>
      <c r="E76" s="22" t="s">
        <v>14</v>
      </c>
      <c r="F76" s="23" t="s">
        <v>72</v>
      </c>
      <c r="G76" s="80">
        <f>G82/$G$483*100</f>
        <v>0</v>
      </c>
      <c r="H76" s="12">
        <f>H82/H483*100</f>
        <v>0</v>
      </c>
      <c r="I76" s="24"/>
      <c r="J76" s="24"/>
      <c r="K76" s="25" t="e">
        <f>IF(H76/G76*100&gt;100,100,H76/G76*100)</f>
        <v>#DIV/0!</v>
      </c>
      <c r="L76" s="44" t="str">
        <f>IF(G82=0,"",(K76+K77+K78+K79+K80+K81)/6)</f>
        <v/>
      </c>
      <c r="M76" s="47">
        <f>IF(G82&gt;0,(L76+L82)/2,0)</f>
        <v>0</v>
      </c>
    </row>
    <row r="77" spans="1:13" ht="42" customHeight="1" x14ac:dyDescent="0.25">
      <c r="A77" s="129"/>
      <c r="B77" s="132"/>
      <c r="C77" s="94"/>
      <c r="D77" s="9" t="s">
        <v>73</v>
      </c>
      <c r="E77" s="10" t="s">
        <v>15</v>
      </c>
      <c r="F77" s="11" t="s">
        <v>26</v>
      </c>
      <c r="G77" s="66">
        <v>0</v>
      </c>
      <c r="H77" s="12">
        <v>0</v>
      </c>
      <c r="I77" s="6"/>
      <c r="J77" s="6"/>
      <c r="K77" s="14">
        <f>IF(H77=0,100,IF(H77&gt;5,89,90))</f>
        <v>100</v>
      </c>
      <c r="L77" s="20" t="str">
        <f>IF(G82=0,"",IF(L76&gt;=100,"Гос.задание по гос.услуге выполнено в полном объеме",IF(L76&gt;=90,"Гос.задание по гос.услуге выполнено",IF(L76&lt;90,"Гос.задание по гос.услуге не выполнено"))))</f>
        <v/>
      </c>
      <c r="M77" s="46" t="str">
        <f>IF(G82=0,"",IF(M76&gt;=100,"Гос.задание по гос.услуге выполнено в полном объеме",IF(M76&gt;=90,"Гос.задание по гос.услуге выполнено",IF(M76&lt;90,"Гос.задание по гос.услуге не выполнено"))))</f>
        <v/>
      </c>
    </row>
    <row r="78" spans="1:13" ht="79.5" customHeight="1" x14ac:dyDescent="0.25">
      <c r="A78" s="129"/>
      <c r="B78" s="132"/>
      <c r="C78" s="94"/>
      <c r="D78" s="9" t="s">
        <v>16</v>
      </c>
      <c r="E78" s="10" t="s">
        <v>14</v>
      </c>
      <c r="F78" s="11" t="s">
        <v>76</v>
      </c>
      <c r="G78" s="66">
        <v>0</v>
      </c>
      <c r="H78" s="7">
        <v>0</v>
      </c>
      <c r="I78" s="6"/>
      <c r="J78" s="6"/>
      <c r="K78" s="14" t="e">
        <f>IF(H78/G78*100&gt;100,100,H78/G78*100)</f>
        <v>#DIV/0!</v>
      </c>
      <c r="L78" s="37"/>
      <c r="M78" s="36"/>
    </row>
    <row r="79" spans="1:13" ht="67.5" customHeight="1" x14ac:dyDescent="0.25">
      <c r="A79" s="129"/>
      <c r="B79" s="132"/>
      <c r="C79" s="94"/>
      <c r="D79" s="9" t="s">
        <v>17</v>
      </c>
      <c r="E79" s="10" t="s">
        <v>14</v>
      </c>
      <c r="F79" s="11" t="s">
        <v>75</v>
      </c>
      <c r="G79" s="66">
        <v>0</v>
      </c>
      <c r="H79" s="7">
        <v>0</v>
      </c>
      <c r="I79" s="6"/>
      <c r="J79" s="6"/>
      <c r="K79" s="14" t="e">
        <f>IF(H79/G79*100&gt;100,100,H79/G79*100)</f>
        <v>#DIV/0!</v>
      </c>
      <c r="L79" s="37"/>
      <c r="M79" s="36"/>
    </row>
    <row r="80" spans="1:13" ht="19.5" customHeight="1" x14ac:dyDescent="0.25">
      <c r="A80" s="129"/>
      <c r="B80" s="132"/>
      <c r="C80" s="94"/>
      <c r="D80" s="9" t="s">
        <v>18</v>
      </c>
      <c r="E80" s="10" t="s">
        <v>14</v>
      </c>
      <c r="F80" s="11" t="s">
        <v>74</v>
      </c>
      <c r="G80" s="66">
        <v>0</v>
      </c>
      <c r="H80" s="7">
        <v>0</v>
      </c>
      <c r="I80" s="6"/>
      <c r="J80" s="6"/>
      <c r="K80" s="14" t="e">
        <f>IF(H80/G80*100&gt;100,100,H80/G80*100)</f>
        <v>#DIV/0!</v>
      </c>
      <c r="L80" s="37"/>
      <c r="M80" s="36"/>
    </row>
    <row r="81" spans="1:17" ht="92.4" x14ac:dyDescent="0.25">
      <c r="A81" s="129"/>
      <c r="B81" s="132"/>
      <c r="C81" s="95"/>
      <c r="D81" s="48" t="s">
        <v>49</v>
      </c>
      <c r="E81" s="49" t="s">
        <v>14</v>
      </c>
      <c r="F81" s="50" t="s">
        <v>77</v>
      </c>
      <c r="G81" s="67">
        <v>0</v>
      </c>
      <c r="H81" s="51">
        <v>0</v>
      </c>
      <c r="I81" s="52"/>
      <c r="J81" s="52"/>
      <c r="K81" s="14" t="e">
        <f>IF(H81/G81*100&gt;100,100,H81/G81*100)</f>
        <v>#DIV/0!</v>
      </c>
      <c r="L81" s="53"/>
      <c r="M81" s="54"/>
    </row>
    <row r="82" spans="1:17" ht="42.75" customHeight="1" thickBot="1" x14ac:dyDescent="0.3">
      <c r="A82" s="129"/>
      <c r="B82" s="132"/>
      <c r="C82" s="64" t="s">
        <v>3</v>
      </c>
      <c r="D82" s="26" t="s">
        <v>13</v>
      </c>
      <c r="E82" s="27" t="s">
        <v>4</v>
      </c>
      <c r="F82" s="27"/>
      <c r="G82" s="68">
        <v>0</v>
      </c>
      <c r="H82" s="28">
        <v>0</v>
      </c>
      <c r="I82" s="29"/>
      <c r="J82" s="29"/>
      <c r="K82" s="73">
        <f>IF(G82=0,0,IF(H82/G82*100&gt;110,110,H82/G82*100))</f>
        <v>0</v>
      </c>
      <c r="L82" s="74" t="str">
        <f>IF(G82=0,"",K82)</f>
        <v/>
      </c>
      <c r="M82" s="81" t="str">
        <f>IF(G82=0,"",IF(L82&gt;=100,"Гос.задание по гос.услуге выполнено в полном объеме",IF(L82&gt;=90,"Гос.задание по гос.услуге выполнено",IF(L82&lt;90,"Гос.задание по гос.услуге не выполнено"))))</f>
        <v/>
      </c>
    </row>
    <row r="83" spans="1:17" ht="16.5" customHeight="1" x14ac:dyDescent="0.25">
      <c r="A83" s="129"/>
      <c r="B83" s="132"/>
      <c r="C83" s="101" t="s">
        <v>56</v>
      </c>
      <c r="D83" s="123" t="s">
        <v>57</v>
      </c>
      <c r="E83" s="123"/>
      <c r="F83" s="123"/>
      <c r="G83" s="123"/>
      <c r="H83" s="123"/>
      <c r="I83" s="123"/>
      <c r="J83" s="123"/>
      <c r="K83" s="84">
        <f>G92+G100+G108+G116+G124+G132+G140+G148+G156</f>
        <v>0</v>
      </c>
      <c r="L83" s="85">
        <f>H92+H100+H108+H116+H124+H132+H140+H148+H156</f>
        <v>0</v>
      </c>
      <c r="M83" s="86">
        <f>IFERROR((M86+M94+M102+M110+M118+M126+M134+M142+M150)/(COUNTIF(M86,"&gt;0")+COUNTIF(M94,"&gt;0")+COUNTIF(M102,"&gt;0")+COUNTIF(M110,"&gt;0")+COUNTIF(M118,"&gt;0")+COUNTIF(M126,"&gt;0")+COUNTIF(M134,"&gt;0")+COUNTIF(M142,"&gt;0")+COUNTIF(M150,"&gt;0")),0)</f>
        <v>0</v>
      </c>
      <c r="N83" s="8"/>
      <c r="O83" s="8"/>
      <c r="P83" s="8"/>
      <c r="Q83" s="8"/>
    </row>
    <row r="84" spans="1:17" ht="48.75" customHeight="1" thickBot="1" x14ac:dyDescent="0.3">
      <c r="A84" s="129"/>
      <c r="B84" s="132"/>
      <c r="C84" s="102"/>
      <c r="D84" s="124"/>
      <c r="E84" s="124"/>
      <c r="F84" s="124"/>
      <c r="G84" s="124"/>
      <c r="H84" s="124"/>
      <c r="I84" s="124"/>
      <c r="J84" s="124"/>
      <c r="K84" s="87" t="s">
        <v>89</v>
      </c>
      <c r="L84" s="88" t="s">
        <v>88</v>
      </c>
      <c r="M84" s="89" t="str">
        <f>IF(M83&gt;=100,"Гос.задание по гос.услуге выполнено",IF(M83&gt;=90,"Гос.задание по гос.услуге в целом выполнено",IF(AND(M83&lt;90,M83&gt;0),"Гос.задание по гос.услуге не выполнено",IF(M83=0,"Гос.услуга отсутствует в гос.задании"))))</f>
        <v>Гос.услуга отсутствует в гос.задании</v>
      </c>
      <c r="N84" s="8"/>
      <c r="O84" s="8"/>
      <c r="P84" s="8"/>
      <c r="Q84" s="8"/>
    </row>
    <row r="85" spans="1:17" ht="30.75" customHeight="1" x14ac:dyDescent="0.25">
      <c r="A85" s="129"/>
      <c r="B85" s="132"/>
      <c r="C85" s="96" t="s">
        <v>53</v>
      </c>
      <c r="D85" s="96"/>
      <c r="E85" s="96"/>
      <c r="F85" s="96"/>
      <c r="G85" s="96"/>
      <c r="H85" s="96"/>
      <c r="I85" s="96"/>
      <c r="J85" s="96"/>
      <c r="K85" s="117"/>
      <c r="L85" s="117"/>
      <c r="M85" s="118"/>
    </row>
    <row r="86" spans="1:17" ht="66" x14ac:dyDescent="0.25">
      <c r="A86" s="129"/>
      <c r="B86" s="132"/>
      <c r="C86" s="93" t="s">
        <v>24</v>
      </c>
      <c r="D86" s="21" t="s">
        <v>71</v>
      </c>
      <c r="E86" s="22" t="s">
        <v>14</v>
      </c>
      <c r="F86" s="23" t="s">
        <v>72</v>
      </c>
      <c r="G86" s="80">
        <f>G92/$G$483*100</f>
        <v>0</v>
      </c>
      <c r="H86" s="12">
        <f>H92/H483*100</f>
        <v>0</v>
      </c>
      <c r="I86" s="24"/>
      <c r="J86" s="24"/>
      <c r="K86" s="25" t="e">
        <f>IF(H86/G86*100&gt;100,100,H86/G86*100)</f>
        <v>#DIV/0!</v>
      </c>
      <c r="L86" s="44" t="str">
        <f>IF(G92=0,"",(K86+K87+K88+K89+K90+K91)/6)</f>
        <v/>
      </c>
      <c r="M86" s="47">
        <f>IF(G92&gt;0,(L86+L92)/2,0)</f>
        <v>0</v>
      </c>
    </row>
    <row r="87" spans="1:17" ht="42" customHeight="1" x14ac:dyDescent="0.25">
      <c r="A87" s="129"/>
      <c r="B87" s="132"/>
      <c r="C87" s="94"/>
      <c r="D87" s="9" t="s">
        <v>73</v>
      </c>
      <c r="E87" s="10" t="s">
        <v>15</v>
      </c>
      <c r="F87" s="11" t="s">
        <v>26</v>
      </c>
      <c r="G87" s="66">
        <v>0</v>
      </c>
      <c r="H87" s="12">
        <v>0</v>
      </c>
      <c r="I87" s="6"/>
      <c r="J87" s="6"/>
      <c r="K87" s="14">
        <f>IF(H87=0,100,IF(H87&gt;5,89,90))</f>
        <v>100</v>
      </c>
      <c r="L87" s="20" t="str">
        <f>IF(G92=0,"",IF(L86&gt;=100,"Гос.задание по гос.услуге выполнено в полном объеме",IF(L86&gt;=90,"Гос.задание по гос.услуге выполнено",IF(L86&lt;90,"Гос.задание по гос.услуге не выполнено"))))</f>
        <v/>
      </c>
      <c r="M87" s="46" t="str">
        <f>IF(G92=0,"",IF(M86&gt;=100,"Гос.задание по гос.услуге выполнено в полном объеме",IF(M86&gt;=90,"Гос.задание по гос.услуге выполнено",IF(M86&lt;90,"Гос.задание по гос.услуге не выполнено"))))</f>
        <v/>
      </c>
    </row>
    <row r="88" spans="1:17" ht="79.5" customHeight="1" x14ac:dyDescent="0.25">
      <c r="A88" s="129"/>
      <c r="B88" s="132"/>
      <c r="C88" s="94"/>
      <c r="D88" s="9" t="s">
        <v>16</v>
      </c>
      <c r="E88" s="10" t="s">
        <v>14</v>
      </c>
      <c r="F88" s="11" t="s">
        <v>76</v>
      </c>
      <c r="G88" s="66">
        <v>0</v>
      </c>
      <c r="H88" s="7">
        <v>0</v>
      </c>
      <c r="I88" s="6"/>
      <c r="J88" s="6"/>
      <c r="K88" s="14" t="e">
        <f>IF(H88/G88*100&gt;100,100,H88/G88*100)</f>
        <v>#DIV/0!</v>
      </c>
      <c r="L88" s="37"/>
      <c r="M88" s="36"/>
    </row>
    <row r="89" spans="1:17" ht="67.5" customHeight="1" x14ac:dyDescent="0.25">
      <c r="A89" s="129"/>
      <c r="B89" s="132"/>
      <c r="C89" s="94"/>
      <c r="D89" s="9" t="s">
        <v>17</v>
      </c>
      <c r="E89" s="10" t="s">
        <v>14</v>
      </c>
      <c r="F89" s="11" t="s">
        <v>75</v>
      </c>
      <c r="G89" s="66">
        <v>0</v>
      </c>
      <c r="H89" s="7">
        <v>0</v>
      </c>
      <c r="I89" s="6"/>
      <c r="J89" s="6"/>
      <c r="K89" s="14" t="e">
        <f>IF(H89/G89*100&gt;100,100,H89/G89*100)</f>
        <v>#DIV/0!</v>
      </c>
      <c r="L89" s="37"/>
      <c r="M89" s="36"/>
    </row>
    <row r="90" spans="1:17" ht="19.5" customHeight="1" x14ac:dyDescent="0.25">
      <c r="A90" s="129"/>
      <c r="B90" s="132"/>
      <c r="C90" s="94"/>
      <c r="D90" s="9" t="s">
        <v>18</v>
      </c>
      <c r="E90" s="10" t="s">
        <v>14</v>
      </c>
      <c r="F90" s="11" t="s">
        <v>74</v>
      </c>
      <c r="G90" s="66">
        <v>0</v>
      </c>
      <c r="H90" s="7">
        <v>0</v>
      </c>
      <c r="I90" s="6"/>
      <c r="J90" s="6"/>
      <c r="K90" s="14" t="e">
        <f>IF(H90/G90*100&gt;100,100,H90/G90*100)</f>
        <v>#DIV/0!</v>
      </c>
      <c r="L90" s="37"/>
      <c r="M90" s="36"/>
    </row>
    <row r="91" spans="1:17" ht="92.4" x14ac:dyDescent="0.25">
      <c r="A91" s="129"/>
      <c r="B91" s="132"/>
      <c r="C91" s="95"/>
      <c r="D91" s="48" t="s">
        <v>49</v>
      </c>
      <c r="E91" s="49" t="s">
        <v>14</v>
      </c>
      <c r="F91" s="50" t="s">
        <v>77</v>
      </c>
      <c r="G91" s="67">
        <v>0</v>
      </c>
      <c r="H91" s="51">
        <v>0</v>
      </c>
      <c r="I91" s="52"/>
      <c r="J91" s="52"/>
      <c r="K91" s="14" t="e">
        <f>IF(H91/G91*100&gt;100,100,H91/G91*100)</f>
        <v>#DIV/0!</v>
      </c>
      <c r="L91" s="53"/>
      <c r="M91" s="54"/>
    </row>
    <row r="92" spans="1:17" ht="42.75" customHeight="1" thickBot="1" x14ac:dyDescent="0.3">
      <c r="A92" s="129"/>
      <c r="B92" s="132"/>
      <c r="C92" s="64" t="s">
        <v>3</v>
      </c>
      <c r="D92" s="26" t="s">
        <v>13</v>
      </c>
      <c r="E92" s="27" t="s">
        <v>4</v>
      </c>
      <c r="F92" s="27"/>
      <c r="G92" s="68">
        <v>0</v>
      </c>
      <c r="H92" s="28">
        <v>0</v>
      </c>
      <c r="I92" s="29"/>
      <c r="J92" s="29"/>
      <c r="K92" s="34">
        <f>IF(G92=0,0,IF(H92/G92*100&gt;110,110,H92/G92*100))</f>
        <v>0</v>
      </c>
      <c r="L92" s="30" t="str">
        <f>IF(G92=0,"",K92)</f>
        <v/>
      </c>
      <c r="M92" s="40" t="str">
        <f>IF(G92=0,"",IF(L92&gt;=100,"Гос.задание по гос.услуге выполнено в полном объеме",IF(L92&gt;=90,"Гос.задание по гос.услуге выполнено",IF(L92&lt;90,"Гос.задание по гос.услуге не выполнено"))))</f>
        <v/>
      </c>
    </row>
    <row r="93" spans="1:17" ht="30.75" customHeight="1" x14ac:dyDescent="0.25">
      <c r="A93" s="129"/>
      <c r="B93" s="132"/>
      <c r="C93" s="96" t="s">
        <v>50</v>
      </c>
      <c r="D93" s="96"/>
      <c r="E93" s="96"/>
      <c r="F93" s="96"/>
      <c r="G93" s="96"/>
      <c r="H93" s="96"/>
      <c r="I93" s="96"/>
      <c r="J93" s="96"/>
      <c r="K93" s="96"/>
      <c r="L93" s="96"/>
      <c r="M93" s="97"/>
    </row>
    <row r="94" spans="1:17" ht="66" x14ac:dyDescent="0.25">
      <c r="A94" s="129"/>
      <c r="B94" s="132"/>
      <c r="C94" s="93" t="s">
        <v>24</v>
      </c>
      <c r="D94" s="21" t="s">
        <v>71</v>
      </c>
      <c r="E94" s="22" t="s">
        <v>14</v>
      </c>
      <c r="F94" s="23" t="s">
        <v>72</v>
      </c>
      <c r="G94" s="80">
        <f>G100/$G$483*100</f>
        <v>0</v>
      </c>
      <c r="H94" s="12">
        <f>H100/H483*100</f>
        <v>0</v>
      </c>
      <c r="I94" s="24"/>
      <c r="J94" s="24"/>
      <c r="K94" s="25" t="e">
        <f>IF(H94/G94*100&gt;100,100,H94/G94*100)</f>
        <v>#DIV/0!</v>
      </c>
      <c r="L94" s="44" t="str">
        <f>IF(G100=0,"",(K94+K95+K96+K97+K98+K99)/6)</f>
        <v/>
      </c>
      <c r="M94" s="47">
        <f>IF(G100&gt;0,(L94+L100)/2,0)</f>
        <v>0</v>
      </c>
    </row>
    <row r="95" spans="1:17" ht="42" customHeight="1" x14ac:dyDescent="0.25">
      <c r="A95" s="129"/>
      <c r="B95" s="132"/>
      <c r="C95" s="94"/>
      <c r="D95" s="9" t="s">
        <v>73</v>
      </c>
      <c r="E95" s="10" t="s">
        <v>15</v>
      </c>
      <c r="F95" s="11" t="s">
        <v>26</v>
      </c>
      <c r="G95" s="66">
        <v>0</v>
      </c>
      <c r="H95" s="12">
        <v>0</v>
      </c>
      <c r="I95" s="6"/>
      <c r="J95" s="6"/>
      <c r="K95" s="14">
        <f>IF(H95=0,100,IF(H95&gt;5,89,90))</f>
        <v>100</v>
      </c>
      <c r="L95" s="20" t="str">
        <f>IF(G100=0,"",IF(L94&gt;=100,"Гос.задание по гос.услуге выполнено в полном объеме",IF(L94&gt;=90,"Гос.задание по гос.услуге выполнено",IF(L94&lt;90,"Гос.задание по гос.услуге не выполнено"))))</f>
        <v/>
      </c>
      <c r="M95" s="46" t="str">
        <f>IF(G100=0,"",IF(M94&gt;=100,"Гос.задание по гос.услуге выполнено в полном объеме",IF(M94&gt;=90,"Гос.задание по гос.услуге выполнено",IF(M94&lt;90,"Гос.задание по гос.услуге не выполнено"))))</f>
        <v/>
      </c>
    </row>
    <row r="96" spans="1:17" ht="79.5" customHeight="1" x14ac:dyDescent="0.25">
      <c r="A96" s="129"/>
      <c r="B96" s="132"/>
      <c r="C96" s="94"/>
      <c r="D96" s="9" t="s">
        <v>16</v>
      </c>
      <c r="E96" s="10" t="s">
        <v>14</v>
      </c>
      <c r="F96" s="11" t="s">
        <v>76</v>
      </c>
      <c r="G96" s="66">
        <v>0</v>
      </c>
      <c r="H96" s="7">
        <v>0</v>
      </c>
      <c r="I96" s="6"/>
      <c r="J96" s="6"/>
      <c r="K96" s="14" t="e">
        <f>IF(H96/G96*100&gt;100,100,H96/G96*100)</f>
        <v>#DIV/0!</v>
      </c>
      <c r="L96" s="37"/>
      <c r="M96" s="36"/>
    </row>
    <row r="97" spans="1:13" ht="67.5" customHeight="1" x14ac:dyDescent="0.25">
      <c r="A97" s="129"/>
      <c r="B97" s="132"/>
      <c r="C97" s="94"/>
      <c r="D97" s="9" t="s">
        <v>17</v>
      </c>
      <c r="E97" s="10" t="s">
        <v>14</v>
      </c>
      <c r="F97" s="11" t="s">
        <v>75</v>
      </c>
      <c r="G97" s="66">
        <v>0</v>
      </c>
      <c r="H97" s="7">
        <v>0</v>
      </c>
      <c r="I97" s="6"/>
      <c r="J97" s="6"/>
      <c r="K97" s="14" t="e">
        <f>IF(H97/G97*100&gt;100,100,H97/G97*100)</f>
        <v>#DIV/0!</v>
      </c>
      <c r="L97" s="37"/>
      <c r="M97" s="36"/>
    </row>
    <row r="98" spans="1:13" ht="19.5" customHeight="1" x14ac:dyDescent="0.25">
      <c r="A98" s="129"/>
      <c r="B98" s="132"/>
      <c r="C98" s="94"/>
      <c r="D98" s="9" t="s">
        <v>18</v>
      </c>
      <c r="E98" s="10" t="s">
        <v>14</v>
      </c>
      <c r="F98" s="11" t="s">
        <v>74</v>
      </c>
      <c r="G98" s="66">
        <v>0</v>
      </c>
      <c r="H98" s="7">
        <v>0</v>
      </c>
      <c r="I98" s="6"/>
      <c r="J98" s="6"/>
      <c r="K98" s="14" t="e">
        <f>IF(H98/G98*100&gt;100,100,H98/G98*100)</f>
        <v>#DIV/0!</v>
      </c>
      <c r="L98" s="37"/>
      <c r="M98" s="36"/>
    </row>
    <row r="99" spans="1:13" ht="92.4" x14ac:dyDescent="0.25">
      <c r="A99" s="129"/>
      <c r="B99" s="132"/>
      <c r="C99" s="95"/>
      <c r="D99" s="48" t="s">
        <v>49</v>
      </c>
      <c r="E99" s="49" t="s">
        <v>14</v>
      </c>
      <c r="F99" s="50" t="s">
        <v>77</v>
      </c>
      <c r="G99" s="67">
        <v>0</v>
      </c>
      <c r="H99" s="51">
        <v>0</v>
      </c>
      <c r="I99" s="52"/>
      <c r="J99" s="52"/>
      <c r="K99" s="14" t="e">
        <f>IF(H99/G99*100&gt;100,100,H99/G99*100)</f>
        <v>#DIV/0!</v>
      </c>
      <c r="L99" s="53"/>
      <c r="M99" s="54"/>
    </row>
    <row r="100" spans="1:13" ht="42.75" customHeight="1" thickBot="1" x14ac:dyDescent="0.3">
      <c r="A100" s="129"/>
      <c r="B100" s="132"/>
      <c r="C100" s="64" t="s">
        <v>3</v>
      </c>
      <c r="D100" s="26" t="s">
        <v>13</v>
      </c>
      <c r="E100" s="27" t="s">
        <v>4</v>
      </c>
      <c r="F100" s="27"/>
      <c r="G100" s="68">
        <v>0</v>
      </c>
      <c r="H100" s="28">
        <v>0</v>
      </c>
      <c r="I100" s="29"/>
      <c r="J100" s="29"/>
      <c r="K100" s="34">
        <f>IF(G100=0,0,IF(H100/G100*100&gt;110,110,H100/G100*100))</f>
        <v>0</v>
      </c>
      <c r="L100" s="30" t="str">
        <f>IF(G100=0,"",K100)</f>
        <v/>
      </c>
      <c r="M100" s="40" t="str">
        <f>IF(G100=0,"",IF(L100&gt;=100,"Гос.задание по гос.услуге выполнено в полном объеме",IF(L100&gt;=90,"Гос.задание по гос.услуге выполнено",IF(L100&lt;90,"Гос.задание по гос.услуге не выполнено"))))</f>
        <v/>
      </c>
    </row>
    <row r="101" spans="1:13" ht="30.75" customHeight="1" x14ac:dyDescent="0.25">
      <c r="A101" s="129"/>
      <c r="B101" s="132"/>
      <c r="C101" s="96" t="s">
        <v>54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7"/>
    </row>
    <row r="102" spans="1:13" ht="66" x14ac:dyDescent="0.25">
      <c r="A102" s="129"/>
      <c r="B102" s="132"/>
      <c r="C102" s="93" t="s">
        <v>24</v>
      </c>
      <c r="D102" s="21" t="s">
        <v>71</v>
      </c>
      <c r="E102" s="22" t="s">
        <v>14</v>
      </c>
      <c r="F102" s="23" t="s">
        <v>72</v>
      </c>
      <c r="G102" s="80">
        <f>G108/$G$483*100</f>
        <v>0</v>
      </c>
      <c r="H102" s="12">
        <f>H108/H483*100</f>
        <v>0</v>
      </c>
      <c r="I102" s="24"/>
      <c r="J102" s="24"/>
      <c r="K102" s="25" t="e">
        <f>IF(H102/G102*100&gt;100,100,H102/G102*100)</f>
        <v>#DIV/0!</v>
      </c>
      <c r="L102" s="44" t="str">
        <f>IF(G108=0,"",(K102+K103+K104+K105+K106+K107)/6)</f>
        <v/>
      </c>
      <c r="M102" s="47">
        <f>IF(G108&gt;0,(L102+L108)/2,0)</f>
        <v>0</v>
      </c>
    </row>
    <row r="103" spans="1:13" ht="42" customHeight="1" x14ac:dyDescent="0.25">
      <c r="A103" s="129"/>
      <c r="B103" s="132"/>
      <c r="C103" s="94"/>
      <c r="D103" s="9" t="s">
        <v>73</v>
      </c>
      <c r="E103" s="10" t="s">
        <v>15</v>
      </c>
      <c r="F103" s="11" t="s">
        <v>26</v>
      </c>
      <c r="G103" s="66">
        <v>0</v>
      </c>
      <c r="H103" s="12">
        <v>0</v>
      </c>
      <c r="I103" s="6"/>
      <c r="J103" s="6"/>
      <c r="K103" s="14">
        <f>IF(H103=0,100,IF(H103&gt;5,89,90))</f>
        <v>100</v>
      </c>
      <c r="L103" s="20" t="str">
        <f>IF(G108=0,"",IF(L102&gt;=100,"Гос.задание по гос.услуге выполнено в полном объеме",IF(L102&gt;=90,"Гос.задание по гос.услуге выполнено",IF(L102&lt;90,"Гос.задание по гос.услуге не выполнено"))))</f>
        <v/>
      </c>
      <c r="M103" s="46" t="str">
        <f>IF(G108=0,"",IF(M102&gt;=100,"Гос.задание по гос.услуге выполнено в полном объеме",IF(M102&gt;=90,"Гос.задание по гос.услуге выполнено",IF(M102&lt;90,"Гос.задание по гос.услуге не выполнено"))))</f>
        <v/>
      </c>
    </row>
    <row r="104" spans="1:13" ht="79.5" customHeight="1" x14ac:dyDescent="0.25">
      <c r="A104" s="129"/>
      <c r="B104" s="132"/>
      <c r="C104" s="94"/>
      <c r="D104" s="9" t="s">
        <v>16</v>
      </c>
      <c r="E104" s="10" t="s">
        <v>14</v>
      </c>
      <c r="F104" s="11" t="s">
        <v>76</v>
      </c>
      <c r="G104" s="66">
        <v>0</v>
      </c>
      <c r="H104" s="7">
        <v>0</v>
      </c>
      <c r="I104" s="6"/>
      <c r="J104" s="6"/>
      <c r="K104" s="14" t="e">
        <f>IF(H104/G104*100&gt;100,100,H104/G104*100)</f>
        <v>#DIV/0!</v>
      </c>
      <c r="L104" s="37"/>
      <c r="M104" s="36"/>
    </row>
    <row r="105" spans="1:13" ht="67.5" customHeight="1" x14ac:dyDescent="0.25">
      <c r="A105" s="129"/>
      <c r="B105" s="132"/>
      <c r="C105" s="94"/>
      <c r="D105" s="9" t="s">
        <v>17</v>
      </c>
      <c r="E105" s="10" t="s">
        <v>14</v>
      </c>
      <c r="F105" s="11" t="s">
        <v>75</v>
      </c>
      <c r="G105" s="66">
        <v>0</v>
      </c>
      <c r="H105" s="7">
        <v>0</v>
      </c>
      <c r="I105" s="6"/>
      <c r="J105" s="6"/>
      <c r="K105" s="14" t="e">
        <f>IF(H105/G105*100&gt;100,100,H105/G105*100)</f>
        <v>#DIV/0!</v>
      </c>
      <c r="L105" s="37"/>
      <c r="M105" s="36"/>
    </row>
    <row r="106" spans="1:13" ht="19.5" customHeight="1" x14ac:dyDescent="0.25">
      <c r="A106" s="129"/>
      <c r="B106" s="132"/>
      <c r="C106" s="94"/>
      <c r="D106" s="9" t="s">
        <v>18</v>
      </c>
      <c r="E106" s="10" t="s">
        <v>14</v>
      </c>
      <c r="F106" s="11" t="s">
        <v>74</v>
      </c>
      <c r="G106" s="66">
        <v>0</v>
      </c>
      <c r="H106" s="7">
        <v>0</v>
      </c>
      <c r="I106" s="6"/>
      <c r="J106" s="6"/>
      <c r="K106" s="14" t="e">
        <f>IF(H106/G106*100&gt;100,100,H106/G106*100)</f>
        <v>#DIV/0!</v>
      </c>
      <c r="L106" s="37"/>
      <c r="M106" s="36"/>
    </row>
    <row r="107" spans="1:13" ht="92.4" x14ac:dyDescent="0.25">
      <c r="A107" s="129"/>
      <c r="B107" s="132"/>
      <c r="C107" s="95"/>
      <c r="D107" s="48" t="s">
        <v>49</v>
      </c>
      <c r="E107" s="49" t="s">
        <v>14</v>
      </c>
      <c r="F107" s="50" t="s">
        <v>77</v>
      </c>
      <c r="G107" s="67">
        <v>0</v>
      </c>
      <c r="H107" s="51">
        <v>0</v>
      </c>
      <c r="I107" s="52"/>
      <c r="J107" s="52"/>
      <c r="K107" s="14" t="e">
        <f>IF(H107/G107*100&gt;100,100,H107/G107*100)</f>
        <v>#DIV/0!</v>
      </c>
      <c r="L107" s="53"/>
      <c r="M107" s="54"/>
    </row>
    <row r="108" spans="1:13" ht="42.75" customHeight="1" thickBot="1" x14ac:dyDescent="0.3">
      <c r="A108" s="129"/>
      <c r="B108" s="132"/>
      <c r="C108" s="64" t="s">
        <v>3</v>
      </c>
      <c r="D108" s="26" t="s">
        <v>13</v>
      </c>
      <c r="E108" s="27" t="s">
        <v>4</v>
      </c>
      <c r="F108" s="27"/>
      <c r="G108" s="68">
        <v>0</v>
      </c>
      <c r="H108" s="28">
        <v>0</v>
      </c>
      <c r="I108" s="29"/>
      <c r="J108" s="29"/>
      <c r="K108" s="34">
        <f>IF(G108=0,0,IF(H108/G108*100&gt;110,110,H108/G108*100))</f>
        <v>0</v>
      </c>
      <c r="L108" s="30" t="str">
        <f>IF(G108=0,"",K108)</f>
        <v/>
      </c>
      <c r="M108" s="40" t="str">
        <f>IF(G108=0,"",IF(L108&gt;=100,"Гос.задание по гос.услуге выполнено в полном объеме",IF(L108&gt;=90,"Гос.задание по гос.услуге выполнено",IF(L108&lt;90,"Гос.задание по гос.услуге не выполнено"))))</f>
        <v/>
      </c>
    </row>
    <row r="109" spans="1:13" ht="30.75" customHeight="1" x14ac:dyDescent="0.25">
      <c r="A109" s="129"/>
      <c r="B109" s="132"/>
      <c r="C109" s="96" t="s">
        <v>29</v>
      </c>
      <c r="D109" s="96"/>
      <c r="E109" s="96"/>
      <c r="F109" s="96"/>
      <c r="G109" s="96"/>
      <c r="H109" s="96"/>
      <c r="I109" s="96"/>
      <c r="J109" s="96"/>
      <c r="K109" s="96"/>
      <c r="L109" s="96"/>
      <c r="M109" s="97"/>
    </row>
    <row r="110" spans="1:13" ht="66" x14ac:dyDescent="0.25">
      <c r="A110" s="129"/>
      <c r="B110" s="132"/>
      <c r="C110" s="93" t="s">
        <v>24</v>
      </c>
      <c r="D110" s="21" t="s">
        <v>71</v>
      </c>
      <c r="E110" s="22" t="s">
        <v>14</v>
      </c>
      <c r="F110" s="23" t="s">
        <v>72</v>
      </c>
      <c r="G110" s="80">
        <f>G116/$G$483*100</f>
        <v>0</v>
      </c>
      <c r="H110" s="12">
        <f>H116/H483*100</f>
        <v>0</v>
      </c>
      <c r="I110" s="24"/>
      <c r="J110" s="24"/>
      <c r="K110" s="25" t="e">
        <f>IF(H110/G110*100&gt;100,100,H110/G110*100)</f>
        <v>#DIV/0!</v>
      </c>
      <c r="L110" s="44" t="str">
        <f>IF(G116=0,"",(K110+K111+K112+K113+K114+K115)/6)</f>
        <v/>
      </c>
      <c r="M110" s="47">
        <f>IF(G116&gt;0,(L110+L116)/2,0)</f>
        <v>0</v>
      </c>
    </row>
    <row r="111" spans="1:13" ht="42" customHeight="1" x14ac:dyDescent="0.25">
      <c r="A111" s="129"/>
      <c r="B111" s="132"/>
      <c r="C111" s="94"/>
      <c r="D111" s="9" t="s">
        <v>73</v>
      </c>
      <c r="E111" s="10" t="s">
        <v>15</v>
      </c>
      <c r="F111" s="11" t="s">
        <v>26</v>
      </c>
      <c r="G111" s="66">
        <v>0</v>
      </c>
      <c r="H111" s="12">
        <v>0</v>
      </c>
      <c r="I111" s="6"/>
      <c r="J111" s="6"/>
      <c r="K111" s="14">
        <f>IF(H111=0,100,IF(H111&gt;5,89,90))</f>
        <v>100</v>
      </c>
      <c r="L111" s="20" t="str">
        <f>IF(G116=0,"",IF(L110&gt;=100,"Гос.задание по гос.услуге выполнено в полном объеме",IF(L110&gt;=90,"Гос.задание по гос.услуге выполнено",IF(L110&lt;90,"Гос.задание по гос.услуге не выполнено"))))</f>
        <v/>
      </c>
      <c r="M111" s="46" t="str">
        <f>IF(G116=0,"",IF(M110&gt;=100,"Гос.задание по гос.услуге выполнено в полном объеме",IF(M110&gt;=90,"Гос.задание по гос.услуге выполнено",IF(M110&lt;90,"Гос.задание по гос.услуге не выполнено"))))</f>
        <v/>
      </c>
    </row>
    <row r="112" spans="1:13" ht="79.5" customHeight="1" x14ac:dyDescent="0.25">
      <c r="A112" s="129"/>
      <c r="B112" s="132"/>
      <c r="C112" s="94"/>
      <c r="D112" s="9" t="s">
        <v>16</v>
      </c>
      <c r="E112" s="10" t="s">
        <v>14</v>
      </c>
      <c r="F112" s="11" t="s">
        <v>76</v>
      </c>
      <c r="G112" s="66">
        <v>0</v>
      </c>
      <c r="H112" s="7">
        <v>0</v>
      </c>
      <c r="I112" s="6"/>
      <c r="J112" s="6"/>
      <c r="K112" s="14" t="e">
        <f>IF(H112/G112*100&gt;100,100,H112/G112*100)</f>
        <v>#DIV/0!</v>
      </c>
      <c r="L112" s="37"/>
      <c r="M112" s="36"/>
    </row>
    <row r="113" spans="1:13" ht="67.5" customHeight="1" x14ac:dyDescent="0.25">
      <c r="A113" s="129"/>
      <c r="B113" s="132"/>
      <c r="C113" s="94"/>
      <c r="D113" s="9" t="s">
        <v>17</v>
      </c>
      <c r="E113" s="10" t="s">
        <v>14</v>
      </c>
      <c r="F113" s="11" t="s">
        <v>75</v>
      </c>
      <c r="G113" s="66">
        <v>0</v>
      </c>
      <c r="H113" s="7">
        <v>0</v>
      </c>
      <c r="I113" s="6"/>
      <c r="J113" s="6"/>
      <c r="K113" s="14" t="e">
        <f>IF(H113/G113*100&gt;100,100,H113/G113*100)</f>
        <v>#DIV/0!</v>
      </c>
      <c r="L113" s="37"/>
      <c r="M113" s="36"/>
    </row>
    <row r="114" spans="1:13" ht="19.5" customHeight="1" x14ac:dyDescent="0.25">
      <c r="A114" s="129"/>
      <c r="B114" s="132"/>
      <c r="C114" s="94"/>
      <c r="D114" s="9" t="s">
        <v>18</v>
      </c>
      <c r="E114" s="10" t="s">
        <v>14</v>
      </c>
      <c r="F114" s="11" t="s">
        <v>74</v>
      </c>
      <c r="G114" s="66">
        <v>0</v>
      </c>
      <c r="H114" s="7">
        <v>0</v>
      </c>
      <c r="I114" s="6"/>
      <c r="J114" s="6"/>
      <c r="K114" s="14" t="e">
        <f>IF(H114/G114*100&gt;100,100,H114/G114*100)</f>
        <v>#DIV/0!</v>
      </c>
      <c r="L114" s="37"/>
      <c r="M114" s="36"/>
    </row>
    <row r="115" spans="1:13" ht="92.4" x14ac:dyDescent="0.25">
      <c r="A115" s="129"/>
      <c r="B115" s="132"/>
      <c r="C115" s="95"/>
      <c r="D115" s="48" t="s">
        <v>49</v>
      </c>
      <c r="E115" s="49" t="s">
        <v>14</v>
      </c>
      <c r="F115" s="50" t="s">
        <v>77</v>
      </c>
      <c r="G115" s="67">
        <v>0</v>
      </c>
      <c r="H115" s="51">
        <v>0</v>
      </c>
      <c r="I115" s="52"/>
      <c r="J115" s="52"/>
      <c r="K115" s="14" t="e">
        <f>IF(H115/G115*100&gt;100,100,H115/G115*100)</f>
        <v>#DIV/0!</v>
      </c>
      <c r="L115" s="53"/>
      <c r="M115" s="54"/>
    </row>
    <row r="116" spans="1:13" ht="42.75" customHeight="1" thickBot="1" x14ac:dyDescent="0.3">
      <c r="A116" s="129"/>
      <c r="B116" s="132"/>
      <c r="C116" s="64" t="s">
        <v>3</v>
      </c>
      <c r="D116" s="26" t="s">
        <v>13</v>
      </c>
      <c r="E116" s="27" t="s">
        <v>4</v>
      </c>
      <c r="F116" s="27"/>
      <c r="G116" s="68">
        <v>0</v>
      </c>
      <c r="H116" s="28">
        <v>0</v>
      </c>
      <c r="I116" s="29"/>
      <c r="J116" s="29"/>
      <c r="K116" s="34">
        <f>IF(G116=0,0,IF(H116/G116*100&gt;110,110,H116/G116*100))</f>
        <v>0</v>
      </c>
      <c r="L116" s="30" t="str">
        <f>IF(G116=0,"",K116)</f>
        <v/>
      </c>
      <c r="M116" s="40" t="str">
        <f>IF(G116=0,"",IF(L116&gt;=100,"Гос.задание по гос.услуге выполнено в полном объеме",IF(L116&gt;=90,"Гос.задание по гос.услуге выполнено",IF(L116&lt;90,"Гос.задание по гос.услуге не выполнено"))))</f>
        <v/>
      </c>
    </row>
    <row r="117" spans="1:13" ht="30.75" customHeight="1" x14ac:dyDescent="0.25">
      <c r="A117" s="129"/>
      <c r="B117" s="132"/>
      <c r="C117" s="96" t="s">
        <v>25</v>
      </c>
      <c r="D117" s="96"/>
      <c r="E117" s="96"/>
      <c r="F117" s="96"/>
      <c r="G117" s="96"/>
      <c r="H117" s="96"/>
      <c r="I117" s="96"/>
      <c r="J117" s="96"/>
      <c r="K117" s="96"/>
      <c r="L117" s="96"/>
      <c r="M117" s="97"/>
    </row>
    <row r="118" spans="1:13" ht="66" x14ac:dyDescent="0.25">
      <c r="A118" s="129"/>
      <c r="B118" s="132"/>
      <c r="C118" s="93" t="s">
        <v>24</v>
      </c>
      <c r="D118" s="21" t="s">
        <v>71</v>
      </c>
      <c r="E118" s="22" t="s">
        <v>14</v>
      </c>
      <c r="F118" s="23" t="s">
        <v>72</v>
      </c>
      <c r="G118" s="80">
        <f>G124/$G$483*100</f>
        <v>0</v>
      </c>
      <c r="H118" s="12">
        <f>H124/H483*100</f>
        <v>0</v>
      </c>
      <c r="I118" s="24"/>
      <c r="J118" s="24"/>
      <c r="K118" s="25" t="e">
        <f>IF(H118/G118*100&gt;100,100,H118/G118*100)</f>
        <v>#DIV/0!</v>
      </c>
      <c r="L118" s="44" t="str">
        <f>IF(G124=0,"",(K118+K119+K120+K121+K122+K123)/6)</f>
        <v/>
      </c>
      <c r="M118" s="47">
        <f>IF(G124&gt;0,(L118+L124)/2,0)</f>
        <v>0</v>
      </c>
    </row>
    <row r="119" spans="1:13" ht="42" customHeight="1" x14ac:dyDescent="0.25">
      <c r="A119" s="129"/>
      <c r="B119" s="132"/>
      <c r="C119" s="94"/>
      <c r="D119" s="9" t="s">
        <v>73</v>
      </c>
      <c r="E119" s="10" t="s">
        <v>15</v>
      </c>
      <c r="F119" s="11" t="s">
        <v>26</v>
      </c>
      <c r="G119" s="66">
        <v>0</v>
      </c>
      <c r="H119" s="12">
        <v>0</v>
      </c>
      <c r="I119" s="6"/>
      <c r="J119" s="6"/>
      <c r="K119" s="14">
        <f>IF(H119=0,100,IF(H119&gt;5,89,90))</f>
        <v>100</v>
      </c>
      <c r="L119" s="20" t="str">
        <f>IF(G124=0,"",IF(L118&gt;=100,"Гос.задание по гос.услуге выполнено в полном объеме",IF(L118&gt;=90,"Гос.задание по гос.услуге выполнено",IF(L118&lt;90,"Гос.задание по гос.услуге не выполнено"))))</f>
        <v/>
      </c>
      <c r="M119" s="46" t="str">
        <f>IF(G124=0,"",IF(M118&gt;=100,"Гос.задание по гос.услуге выполнено в полном объеме",IF(M118&gt;=90,"Гос.задание по гос.услуге выполнено",IF(M118&lt;90,"Гос.задание по гос.услуге не выполнено"))))</f>
        <v/>
      </c>
    </row>
    <row r="120" spans="1:13" ht="79.5" customHeight="1" x14ac:dyDescent="0.25">
      <c r="A120" s="129"/>
      <c r="B120" s="132"/>
      <c r="C120" s="94"/>
      <c r="D120" s="9" t="s">
        <v>16</v>
      </c>
      <c r="E120" s="10" t="s">
        <v>14</v>
      </c>
      <c r="F120" s="11" t="s">
        <v>76</v>
      </c>
      <c r="G120" s="66">
        <v>0</v>
      </c>
      <c r="H120" s="7">
        <v>0</v>
      </c>
      <c r="I120" s="6"/>
      <c r="J120" s="6"/>
      <c r="K120" s="14" t="e">
        <f>IF(H120/G120*100&gt;100,100,H120/G120*100)</f>
        <v>#DIV/0!</v>
      </c>
      <c r="L120" s="37"/>
      <c r="M120" s="36"/>
    </row>
    <row r="121" spans="1:13" ht="67.5" customHeight="1" x14ac:dyDescent="0.25">
      <c r="A121" s="129"/>
      <c r="B121" s="132"/>
      <c r="C121" s="94"/>
      <c r="D121" s="9" t="s">
        <v>17</v>
      </c>
      <c r="E121" s="10" t="s">
        <v>14</v>
      </c>
      <c r="F121" s="11" t="s">
        <v>75</v>
      </c>
      <c r="G121" s="66">
        <v>0</v>
      </c>
      <c r="H121" s="7">
        <v>0</v>
      </c>
      <c r="I121" s="6"/>
      <c r="J121" s="6"/>
      <c r="K121" s="14" t="e">
        <f>IF(H121/G121*100&gt;100,100,H121/G121*100)</f>
        <v>#DIV/0!</v>
      </c>
      <c r="L121" s="37"/>
      <c r="M121" s="36"/>
    </row>
    <row r="122" spans="1:13" ht="19.5" customHeight="1" x14ac:dyDescent="0.25">
      <c r="A122" s="129"/>
      <c r="B122" s="132"/>
      <c r="C122" s="94"/>
      <c r="D122" s="9" t="s">
        <v>18</v>
      </c>
      <c r="E122" s="10" t="s">
        <v>14</v>
      </c>
      <c r="F122" s="11" t="s">
        <v>74</v>
      </c>
      <c r="G122" s="66">
        <v>0</v>
      </c>
      <c r="H122" s="7">
        <v>0</v>
      </c>
      <c r="I122" s="6"/>
      <c r="J122" s="6"/>
      <c r="K122" s="14" t="e">
        <f>IF(H122/G122*100&gt;100,100,H122/G122*100)</f>
        <v>#DIV/0!</v>
      </c>
      <c r="L122" s="37"/>
      <c r="M122" s="36"/>
    </row>
    <row r="123" spans="1:13" ht="92.4" x14ac:dyDescent="0.25">
      <c r="A123" s="129"/>
      <c r="B123" s="132"/>
      <c r="C123" s="95"/>
      <c r="D123" s="48" t="s">
        <v>49</v>
      </c>
      <c r="E123" s="49" t="s">
        <v>14</v>
      </c>
      <c r="F123" s="50" t="s">
        <v>77</v>
      </c>
      <c r="G123" s="67">
        <v>0</v>
      </c>
      <c r="H123" s="51">
        <v>0</v>
      </c>
      <c r="I123" s="52"/>
      <c r="J123" s="52"/>
      <c r="K123" s="14" t="e">
        <f>IF(H123/G123*100&gt;100,100,H123/G123*100)</f>
        <v>#DIV/0!</v>
      </c>
      <c r="L123" s="53"/>
      <c r="M123" s="54"/>
    </row>
    <row r="124" spans="1:13" ht="42.75" customHeight="1" thickBot="1" x14ac:dyDescent="0.3">
      <c r="A124" s="129"/>
      <c r="B124" s="132"/>
      <c r="C124" s="64" t="s">
        <v>3</v>
      </c>
      <c r="D124" s="26" t="s">
        <v>13</v>
      </c>
      <c r="E124" s="27" t="s">
        <v>4</v>
      </c>
      <c r="F124" s="27"/>
      <c r="G124" s="68">
        <v>0</v>
      </c>
      <c r="H124" s="28">
        <v>0</v>
      </c>
      <c r="I124" s="29"/>
      <c r="J124" s="29"/>
      <c r="K124" s="34">
        <f>IF(G124=0,0,IF(H124/G124*100&gt;110,110,H124/G124*100))</f>
        <v>0</v>
      </c>
      <c r="L124" s="30" t="str">
        <f>IF(G124=0,"",K124)</f>
        <v/>
      </c>
      <c r="M124" s="40" t="str">
        <f>IF(G124=0,"",IF(L124&gt;=100,"Гос.задание по гос.услуге выполнено в полном объеме",IF(L124&gt;=90,"Гос.задание по гос.услуге выполнено",IF(L124&lt;90,"Гос.задание по гос.услуге не выполнено"))))</f>
        <v/>
      </c>
    </row>
    <row r="125" spans="1:13" ht="30.75" customHeight="1" x14ac:dyDescent="0.25">
      <c r="A125" s="129"/>
      <c r="B125" s="132"/>
      <c r="C125" s="96" t="s">
        <v>27</v>
      </c>
      <c r="D125" s="96"/>
      <c r="E125" s="96"/>
      <c r="F125" s="96"/>
      <c r="G125" s="96"/>
      <c r="H125" s="96"/>
      <c r="I125" s="96"/>
      <c r="J125" s="96"/>
      <c r="K125" s="96"/>
      <c r="L125" s="96"/>
      <c r="M125" s="97"/>
    </row>
    <row r="126" spans="1:13" ht="66" x14ac:dyDescent="0.25">
      <c r="A126" s="129"/>
      <c r="B126" s="132"/>
      <c r="C126" s="93" t="s">
        <v>24</v>
      </c>
      <c r="D126" s="21" t="s">
        <v>71</v>
      </c>
      <c r="E126" s="22" t="s">
        <v>14</v>
      </c>
      <c r="F126" s="23" t="s">
        <v>72</v>
      </c>
      <c r="G126" s="80">
        <f>G132/$G$483*100</f>
        <v>0</v>
      </c>
      <c r="H126" s="12">
        <f>H132/H483*100</f>
        <v>0</v>
      </c>
      <c r="I126" s="24"/>
      <c r="J126" s="24"/>
      <c r="K126" s="25" t="e">
        <f>IF(H126/G126*100&gt;100,100,H126/G126*100)</f>
        <v>#DIV/0!</v>
      </c>
      <c r="L126" s="44" t="str">
        <f>IF(G132=0,"",(K126+K127+K128+K129+K130+K131)/6)</f>
        <v/>
      </c>
      <c r="M126" s="47">
        <f>IF(G132&gt;0,(L126+L132)/2,0)</f>
        <v>0</v>
      </c>
    </row>
    <row r="127" spans="1:13" ht="42" customHeight="1" x14ac:dyDescent="0.25">
      <c r="A127" s="129"/>
      <c r="B127" s="132"/>
      <c r="C127" s="94"/>
      <c r="D127" s="9" t="s">
        <v>73</v>
      </c>
      <c r="E127" s="10" t="s">
        <v>15</v>
      </c>
      <c r="F127" s="11" t="s">
        <v>26</v>
      </c>
      <c r="G127" s="66">
        <v>0</v>
      </c>
      <c r="H127" s="12">
        <v>0</v>
      </c>
      <c r="I127" s="6"/>
      <c r="J127" s="6"/>
      <c r="K127" s="14">
        <f>IF(H127=0,100,IF(H127&gt;5,89,90))</f>
        <v>100</v>
      </c>
      <c r="L127" s="20" t="str">
        <f>IF(G132=0,"",IF(L126&gt;=100,"Гос.задание по гос.услуге выполнено в полном объеме",IF(L126&gt;=90,"Гос.задание по гос.услуге выполнено",IF(L126&lt;90,"Гос.задание по гос.услуге не выполнено"))))</f>
        <v/>
      </c>
      <c r="M127" s="46" t="str">
        <f>IF(G132=0,"",IF(M126&gt;=100,"Гос.задание по гос.услуге выполнено в полном объеме",IF(M126&gt;=90,"Гос.задание по гос.услуге выполнено",IF(M126&lt;90,"Гос.задание по гос.услуге не выполнено"))))</f>
        <v/>
      </c>
    </row>
    <row r="128" spans="1:13" ht="79.5" customHeight="1" x14ac:dyDescent="0.25">
      <c r="A128" s="129"/>
      <c r="B128" s="132"/>
      <c r="C128" s="94"/>
      <c r="D128" s="9" t="s">
        <v>16</v>
      </c>
      <c r="E128" s="10" t="s">
        <v>14</v>
      </c>
      <c r="F128" s="11" t="s">
        <v>76</v>
      </c>
      <c r="G128" s="66">
        <v>0</v>
      </c>
      <c r="H128" s="7">
        <v>0</v>
      </c>
      <c r="I128" s="6"/>
      <c r="J128" s="6"/>
      <c r="K128" s="14" t="e">
        <f>IF(H128/G128*100&gt;100,100,H128/G128*100)</f>
        <v>#DIV/0!</v>
      </c>
      <c r="L128" s="37"/>
      <c r="M128" s="36"/>
    </row>
    <row r="129" spans="1:13" ht="67.5" customHeight="1" x14ac:dyDescent="0.25">
      <c r="A129" s="129"/>
      <c r="B129" s="132"/>
      <c r="C129" s="94"/>
      <c r="D129" s="9" t="s">
        <v>17</v>
      </c>
      <c r="E129" s="10" t="s">
        <v>14</v>
      </c>
      <c r="F129" s="11" t="s">
        <v>75</v>
      </c>
      <c r="G129" s="66">
        <v>0</v>
      </c>
      <c r="H129" s="7">
        <v>0</v>
      </c>
      <c r="I129" s="6"/>
      <c r="J129" s="6"/>
      <c r="K129" s="14" t="e">
        <f>IF(H129/G129*100&gt;100,100,H129/G129*100)</f>
        <v>#DIV/0!</v>
      </c>
      <c r="L129" s="37"/>
      <c r="M129" s="36"/>
    </row>
    <row r="130" spans="1:13" ht="19.5" customHeight="1" x14ac:dyDescent="0.25">
      <c r="A130" s="129"/>
      <c r="B130" s="132"/>
      <c r="C130" s="94"/>
      <c r="D130" s="9" t="s">
        <v>18</v>
      </c>
      <c r="E130" s="10" t="s">
        <v>14</v>
      </c>
      <c r="F130" s="11" t="s">
        <v>74</v>
      </c>
      <c r="G130" s="66">
        <v>0</v>
      </c>
      <c r="H130" s="7">
        <v>0</v>
      </c>
      <c r="I130" s="6"/>
      <c r="J130" s="6"/>
      <c r="K130" s="14" t="e">
        <f>IF(H130/G130*100&gt;100,100,H130/G130*100)</f>
        <v>#DIV/0!</v>
      </c>
      <c r="L130" s="37"/>
      <c r="M130" s="36"/>
    </row>
    <row r="131" spans="1:13" ht="92.4" x14ac:dyDescent="0.25">
      <c r="A131" s="129"/>
      <c r="B131" s="132"/>
      <c r="C131" s="95"/>
      <c r="D131" s="48" t="s">
        <v>49</v>
      </c>
      <c r="E131" s="49" t="s">
        <v>14</v>
      </c>
      <c r="F131" s="50" t="s">
        <v>77</v>
      </c>
      <c r="G131" s="67">
        <v>0</v>
      </c>
      <c r="H131" s="51">
        <v>0</v>
      </c>
      <c r="I131" s="52"/>
      <c r="J131" s="52"/>
      <c r="K131" s="14" t="e">
        <f>IF(H131/G131*100&gt;100,100,H131/G131*100)</f>
        <v>#DIV/0!</v>
      </c>
      <c r="L131" s="53"/>
      <c r="M131" s="54"/>
    </row>
    <row r="132" spans="1:13" ht="42.75" customHeight="1" thickBot="1" x14ac:dyDescent="0.3">
      <c r="A132" s="129"/>
      <c r="B132" s="132"/>
      <c r="C132" s="64" t="s">
        <v>3</v>
      </c>
      <c r="D132" s="26" t="s">
        <v>13</v>
      </c>
      <c r="E132" s="27" t="s">
        <v>4</v>
      </c>
      <c r="F132" s="27"/>
      <c r="G132" s="68">
        <v>0</v>
      </c>
      <c r="H132" s="28">
        <v>0</v>
      </c>
      <c r="I132" s="29"/>
      <c r="J132" s="29"/>
      <c r="K132" s="34">
        <f>IF(G132=0,0,IF(H132/G132*100&gt;110,110,H132/G132*100))</f>
        <v>0</v>
      </c>
      <c r="L132" s="30" t="str">
        <f>IF(G132=0,"",K132)</f>
        <v/>
      </c>
      <c r="M132" s="40" t="str">
        <f>IF(G132=0,"",IF(L132&gt;=100,"Гос.задание по гос.услуге выполнено в полном объеме",IF(L132&gt;=90,"Гос.задание по гос.услуге выполнено",IF(L132&lt;90,"Гос.задание по гос.услуге не выполнено"))))</f>
        <v/>
      </c>
    </row>
    <row r="133" spans="1:13" ht="30" customHeight="1" x14ac:dyDescent="0.25">
      <c r="A133" s="129"/>
      <c r="B133" s="132"/>
      <c r="C133" s="96" t="s">
        <v>51</v>
      </c>
      <c r="D133" s="96"/>
      <c r="E133" s="96"/>
      <c r="F133" s="96"/>
      <c r="G133" s="96"/>
      <c r="H133" s="96"/>
      <c r="I133" s="96"/>
      <c r="J133" s="96"/>
      <c r="K133" s="96"/>
      <c r="L133" s="96"/>
      <c r="M133" s="97"/>
    </row>
    <row r="134" spans="1:13" ht="66" x14ac:dyDescent="0.25">
      <c r="A134" s="129"/>
      <c r="B134" s="132"/>
      <c r="C134" s="93" t="s">
        <v>24</v>
      </c>
      <c r="D134" s="21" t="s">
        <v>71</v>
      </c>
      <c r="E134" s="22" t="s">
        <v>14</v>
      </c>
      <c r="F134" s="23" t="s">
        <v>72</v>
      </c>
      <c r="G134" s="80">
        <f>G140/$G$483*100</f>
        <v>0</v>
      </c>
      <c r="H134" s="12">
        <f>H140/H483*100</f>
        <v>0</v>
      </c>
      <c r="I134" s="24"/>
      <c r="J134" s="24"/>
      <c r="K134" s="25" t="e">
        <f>IF(H134/G134*100&gt;100,100,H134/G134*100)</f>
        <v>#DIV/0!</v>
      </c>
      <c r="L134" s="44" t="str">
        <f>IF(G140=0,"",(K134+K135+K136+K137+K138+K139)/6)</f>
        <v/>
      </c>
      <c r="M134" s="47">
        <f>IF(G140&gt;0,(L134+L140)/2,0)</f>
        <v>0</v>
      </c>
    </row>
    <row r="135" spans="1:13" ht="42" customHeight="1" x14ac:dyDescent="0.25">
      <c r="A135" s="129"/>
      <c r="B135" s="132"/>
      <c r="C135" s="94"/>
      <c r="D135" s="9" t="s">
        <v>73</v>
      </c>
      <c r="E135" s="10" t="s">
        <v>15</v>
      </c>
      <c r="F135" s="11" t="s">
        <v>26</v>
      </c>
      <c r="G135" s="66">
        <v>0</v>
      </c>
      <c r="H135" s="12">
        <v>0</v>
      </c>
      <c r="I135" s="6"/>
      <c r="J135" s="6"/>
      <c r="K135" s="14">
        <f>IF(H135=0,100,IF(H135&gt;5,89,90))</f>
        <v>100</v>
      </c>
      <c r="L135" s="20" t="str">
        <f>IF(G140=0,"",IF(L134&gt;=100,"Гос.задание по гос.услуге выполнено в полном объеме",IF(L134&gt;=90,"Гос.задание по гос.услуге выполнено",IF(L134&lt;90,"Гос.задание по гос.услуге не выполнено"))))</f>
        <v/>
      </c>
      <c r="M135" s="46" t="str">
        <f>IF(G140=0,"",IF(M134&gt;=100,"Гос.задание по гос.услуге выполнено в полном объеме",IF(M134&gt;=90,"Гос.задание по гос.услуге выполнено",IF(M134&lt;90,"Гос.задание по гос.услуге не выполнено"))))</f>
        <v/>
      </c>
    </row>
    <row r="136" spans="1:13" ht="79.5" customHeight="1" x14ac:dyDescent="0.25">
      <c r="A136" s="129"/>
      <c r="B136" s="132"/>
      <c r="C136" s="94"/>
      <c r="D136" s="9" t="s">
        <v>16</v>
      </c>
      <c r="E136" s="10" t="s">
        <v>14</v>
      </c>
      <c r="F136" s="11" t="s">
        <v>76</v>
      </c>
      <c r="G136" s="66">
        <v>0</v>
      </c>
      <c r="H136" s="7">
        <v>0</v>
      </c>
      <c r="I136" s="6"/>
      <c r="J136" s="6"/>
      <c r="K136" s="14" t="e">
        <f>IF(H136/G136*100&gt;100,100,H136/G136*100)</f>
        <v>#DIV/0!</v>
      </c>
      <c r="L136" s="37"/>
      <c r="M136" s="36"/>
    </row>
    <row r="137" spans="1:13" ht="67.5" customHeight="1" x14ac:dyDescent="0.25">
      <c r="A137" s="129"/>
      <c r="B137" s="132"/>
      <c r="C137" s="94"/>
      <c r="D137" s="9" t="s">
        <v>17</v>
      </c>
      <c r="E137" s="10" t="s">
        <v>14</v>
      </c>
      <c r="F137" s="11" t="s">
        <v>75</v>
      </c>
      <c r="G137" s="66">
        <v>0</v>
      </c>
      <c r="H137" s="7">
        <v>0</v>
      </c>
      <c r="I137" s="6"/>
      <c r="J137" s="6"/>
      <c r="K137" s="14" t="e">
        <f>IF(H137/G137*100&gt;100,100,H137/G137*100)</f>
        <v>#DIV/0!</v>
      </c>
      <c r="L137" s="37"/>
      <c r="M137" s="36"/>
    </row>
    <row r="138" spans="1:13" ht="19.5" customHeight="1" x14ac:dyDescent="0.25">
      <c r="A138" s="129"/>
      <c r="B138" s="132"/>
      <c r="C138" s="94"/>
      <c r="D138" s="9" t="s">
        <v>18</v>
      </c>
      <c r="E138" s="10" t="s">
        <v>14</v>
      </c>
      <c r="F138" s="11" t="s">
        <v>74</v>
      </c>
      <c r="G138" s="66">
        <v>0</v>
      </c>
      <c r="H138" s="7">
        <v>0</v>
      </c>
      <c r="I138" s="6"/>
      <c r="J138" s="6"/>
      <c r="K138" s="14" t="e">
        <f>IF(H138/G138*100&gt;100,100,H138/G138*100)</f>
        <v>#DIV/0!</v>
      </c>
      <c r="L138" s="37"/>
      <c r="M138" s="36"/>
    </row>
    <row r="139" spans="1:13" ht="92.4" x14ac:dyDescent="0.25">
      <c r="A139" s="129"/>
      <c r="B139" s="132"/>
      <c r="C139" s="95"/>
      <c r="D139" s="48" t="s">
        <v>49</v>
      </c>
      <c r="E139" s="49" t="s">
        <v>14</v>
      </c>
      <c r="F139" s="50" t="s">
        <v>77</v>
      </c>
      <c r="G139" s="67">
        <v>0</v>
      </c>
      <c r="H139" s="51">
        <v>0</v>
      </c>
      <c r="I139" s="52"/>
      <c r="J139" s="52"/>
      <c r="K139" s="14" t="e">
        <f>IF(H139/G139*100&gt;100,100,H139/G139*100)</f>
        <v>#DIV/0!</v>
      </c>
      <c r="L139" s="53"/>
      <c r="M139" s="54"/>
    </row>
    <row r="140" spans="1:13" ht="42.75" customHeight="1" thickBot="1" x14ac:dyDescent="0.3">
      <c r="A140" s="129"/>
      <c r="B140" s="132"/>
      <c r="C140" s="64" t="s">
        <v>3</v>
      </c>
      <c r="D140" s="26" t="s">
        <v>13</v>
      </c>
      <c r="E140" s="27" t="s">
        <v>4</v>
      </c>
      <c r="F140" s="27"/>
      <c r="G140" s="68">
        <v>0</v>
      </c>
      <c r="H140" s="28">
        <v>0</v>
      </c>
      <c r="I140" s="29"/>
      <c r="J140" s="29"/>
      <c r="K140" s="34">
        <f>IF(G140=0,0,IF(H140/G140*100&gt;110,110,H140/G140*100))</f>
        <v>0</v>
      </c>
      <c r="L140" s="30" t="str">
        <f>IF(G140=0,"",K140)</f>
        <v/>
      </c>
      <c r="M140" s="40" t="str">
        <f>IF(G140=0,"",IF(L140&gt;=100,"Гос.задание по гос.услуге выполнено в полном объеме",IF(L140&gt;=90,"Гос.задание по гос.услуге выполнено",IF(L140&lt;90,"Гос.задание по гос.услуге не выполнено"))))</f>
        <v/>
      </c>
    </row>
    <row r="141" spans="1:13" ht="28.5" customHeight="1" x14ac:dyDescent="0.25">
      <c r="A141" s="129"/>
      <c r="B141" s="132"/>
      <c r="C141" s="96" t="s">
        <v>28</v>
      </c>
      <c r="D141" s="96"/>
      <c r="E141" s="96"/>
      <c r="F141" s="96"/>
      <c r="G141" s="96"/>
      <c r="H141" s="96"/>
      <c r="I141" s="96"/>
      <c r="J141" s="96"/>
      <c r="K141" s="96"/>
      <c r="L141" s="96"/>
      <c r="M141" s="97"/>
    </row>
    <row r="142" spans="1:13" ht="66" x14ac:dyDescent="0.25">
      <c r="A142" s="129"/>
      <c r="B142" s="132"/>
      <c r="C142" s="93" t="s">
        <v>24</v>
      </c>
      <c r="D142" s="21" t="s">
        <v>71</v>
      </c>
      <c r="E142" s="22" t="s">
        <v>14</v>
      </c>
      <c r="F142" s="23" t="s">
        <v>72</v>
      </c>
      <c r="G142" s="80">
        <f>G148/$G$483*100</f>
        <v>0</v>
      </c>
      <c r="H142" s="12">
        <f>H148/H483*100</f>
        <v>0</v>
      </c>
      <c r="I142" s="24"/>
      <c r="J142" s="24"/>
      <c r="K142" s="25" t="e">
        <f>IF(H142/G142*100&gt;100,100,H142/G142*100)</f>
        <v>#DIV/0!</v>
      </c>
      <c r="L142" s="44" t="str">
        <f>IF(G148=0,"",(K142+K143+K144+K145+K146+K147)/6)</f>
        <v/>
      </c>
      <c r="M142" s="47">
        <f>IF(G148&gt;0,(L142+L148)/2,0)</f>
        <v>0</v>
      </c>
    </row>
    <row r="143" spans="1:13" ht="42" customHeight="1" x14ac:dyDescent="0.25">
      <c r="A143" s="129"/>
      <c r="B143" s="132"/>
      <c r="C143" s="94"/>
      <c r="D143" s="9" t="s">
        <v>73</v>
      </c>
      <c r="E143" s="10" t="s">
        <v>15</v>
      </c>
      <c r="F143" s="11" t="s">
        <v>26</v>
      </c>
      <c r="G143" s="66">
        <v>0</v>
      </c>
      <c r="H143" s="12">
        <v>0</v>
      </c>
      <c r="I143" s="6"/>
      <c r="J143" s="6"/>
      <c r="K143" s="14">
        <f>IF(H143=0,100,IF(H143&gt;5,89,90))</f>
        <v>100</v>
      </c>
      <c r="L143" s="20" t="str">
        <f>IF(G148=0,"",IF(L142&gt;=100,"Гос.задание по гос.услуге выполнено в полном объеме",IF(L142&gt;=90,"Гос.задание по гос.услуге выполнено",IF(L142&lt;90,"Гос.задание по гос.услуге не выполнено"))))</f>
        <v/>
      </c>
      <c r="M143" s="46" t="str">
        <f>IF(G148=0,"",IF(M142&gt;=100,"Гос.задание по гос.услуге выполнено в полном объеме",IF(M142&gt;=90,"Гос.задание по гос.услуге выполнено",IF(M142&lt;90,"Гос.задание по гос.услуге не выполнено"))))</f>
        <v/>
      </c>
    </row>
    <row r="144" spans="1:13" ht="79.5" customHeight="1" x14ac:dyDescent="0.25">
      <c r="A144" s="129"/>
      <c r="B144" s="132"/>
      <c r="C144" s="94"/>
      <c r="D144" s="9" t="s">
        <v>16</v>
      </c>
      <c r="E144" s="10" t="s">
        <v>14</v>
      </c>
      <c r="F144" s="11" t="s">
        <v>76</v>
      </c>
      <c r="G144" s="66">
        <v>0</v>
      </c>
      <c r="H144" s="7">
        <v>0</v>
      </c>
      <c r="I144" s="6"/>
      <c r="J144" s="6"/>
      <c r="K144" s="14" t="e">
        <f>IF(H144/G144*100&gt;100,100,H144/G144*100)</f>
        <v>#DIV/0!</v>
      </c>
      <c r="L144" s="37"/>
      <c r="M144" s="36"/>
    </row>
    <row r="145" spans="1:17" ht="67.5" customHeight="1" x14ac:dyDescent="0.25">
      <c r="A145" s="129"/>
      <c r="B145" s="132"/>
      <c r="C145" s="94"/>
      <c r="D145" s="9" t="s">
        <v>17</v>
      </c>
      <c r="E145" s="10" t="s">
        <v>14</v>
      </c>
      <c r="F145" s="11" t="s">
        <v>75</v>
      </c>
      <c r="G145" s="66">
        <v>0</v>
      </c>
      <c r="H145" s="7">
        <v>0</v>
      </c>
      <c r="I145" s="6"/>
      <c r="J145" s="6"/>
      <c r="K145" s="14" t="e">
        <f>IF(H145/G145*100&gt;100,100,H145/G145*100)</f>
        <v>#DIV/0!</v>
      </c>
      <c r="L145" s="37"/>
      <c r="M145" s="36"/>
    </row>
    <row r="146" spans="1:17" ht="19.5" customHeight="1" x14ac:dyDescent="0.25">
      <c r="A146" s="129"/>
      <c r="B146" s="132"/>
      <c r="C146" s="94"/>
      <c r="D146" s="9" t="s">
        <v>18</v>
      </c>
      <c r="E146" s="10" t="s">
        <v>14</v>
      </c>
      <c r="F146" s="11" t="s">
        <v>74</v>
      </c>
      <c r="G146" s="66">
        <v>0</v>
      </c>
      <c r="H146" s="7">
        <v>0</v>
      </c>
      <c r="I146" s="6"/>
      <c r="J146" s="6"/>
      <c r="K146" s="14" t="e">
        <f>IF(H146/G146*100&gt;100,100,H146/G146*100)</f>
        <v>#DIV/0!</v>
      </c>
      <c r="L146" s="37"/>
      <c r="M146" s="36"/>
    </row>
    <row r="147" spans="1:17" ht="92.4" x14ac:dyDescent="0.25">
      <c r="A147" s="129"/>
      <c r="B147" s="132"/>
      <c r="C147" s="95"/>
      <c r="D147" s="48" t="s">
        <v>49</v>
      </c>
      <c r="E147" s="49" t="s">
        <v>14</v>
      </c>
      <c r="F147" s="50" t="s">
        <v>77</v>
      </c>
      <c r="G147" s="67">
        <v>0</v>
      </c>
      <c r="H147" s="51">
        <v>0</v>
      </c>
      <c r="I147" s="52"/>
      <c r="J147" s="52"/>
      <c r="K147" s="14" t="e">
        <f>IF(H147/G147*100&gt;100,100,H147/G147*100)</f>
        <v>#DIV/0!</v>
      </c>
      <c r="L147" s="53"/>
      <c r="M147" s="54"/>
    </row>
    <row r="148" spans="1:17" ht="42.75" customHeight="1" thickBot="1" x14ac:dyDescent="0.3">
      <c r="A148" s="129"/>
      <c r="B148" s="132"/>
      <c r="C148" s="64" t="s">
        <v>3</v>
      </c>
      <c r="D148" s="26" t="s">
        <v>13</v>
      </c>
      <c r="E148" s="27" t="s">
        <v>4</v>
      </c>
      <c r="F148" s="27"/>
      <c r="G148" s="68">
        <v>0</v>
      </c>
      <c r="H148" s="28">
        <v>0</v>
      </c>
      <c r="I148" s="29"/>
      <c r="J148" s="29"/>
      <c r="K148" s="34">
        <f>IF(G148=0,0,IF(H148/G148*100&gt;110,110,H148/G148*100))</f>
        <v>0</v>
      </c>
      <c r="L148" s="30" t="str">
        <f>IF(G148=0,"",K148)</f>
        <v/>
      </c>
      <c r="M148" s="40" t="str">
        <f>IF(G148=0,"",IF(L148&gt;=100,"Гос.задание по гос.услуге выполнено в полном объеме",IF(L148&gt;=90,"Гос.задание по гос.услуге выполнено",IF(L148&lt;90,"Гос.задание по гос.услуге не выполнено"))))</f>
        <v/>
      </c>
    </row>
    <row r="149" spans="1:17" ht="28.5" customHeight="1" x14ac:dyDescent="0.25">
      <c r="A149" s="129"/>
      <c r="B149" s="132"/>
      <c r="C149" s="96" t="s">
        <v>52</v>
      </c>
      <c r="D149" s="96"/>
      <c r="E149" s="96"/>
      <c r="F149" s="96"/>
      <c r="G149" s="96"/>
      <c r="H149" s="96"/>
      <c r="I149" s="96"/>
      <c r="J149" s="96"/>
      <c r="K149" s="96"/>
      <c r="L149" s="96"/>
      <c r="M149" s="97"/>
    </row>
    <row r="150" spans="1:17" ht="66" x14ac:dyDescent="0.25">
      <c r="A150" s="129"/>
      <c r="B150" s="132"/>
      <c r="C150" s="93" t="s">
        <v>24</v>
      </c>
      <c r="D150" s="21" t="s">
        <v>71</v>
      </c>
      <c r="E150" s="22" t="s">
        <v>14</v>
      </c>
      <c r="F150" s="23" t="s">
        <v>72</v>
      </c>
      <c r="G150" s="80">
        <f>G156/$G$483*100</f>
        <v>0</v>
      </c>
      <c r="H150" s="12">
        <f>H156/H483*100</f>
        <v>0</v>
      </c>
      <c r="I150" s="24"/>
      <c r="J150" s="24"/>
      <c r="K150" s="25" t="e">
        <f>IF(H150/G150*100&gt;100,100,H150/G150*100)</f>
        <v>#DIV/0!</v>
      </c>
      <c r="L150" s="44" t="str">
        <f>IF(G156=0,"",(K150+K151+K152+K153+K154+K155)/6)</f>
        <v/>
      </c>
      <c r="M150" s="47">
        <f>IF(G156&gt;0,(L150+L156)/2,0)</f>
        <v>0</v>
      </c>
    </row>
    <row r="151" spans="1:17" ht="42" customHeight="1" x14ac:dyDescent="0.25">
      <c r="A151" s="129"/>
      <c r="B151" s="132"/>
      <c r="C151" s="94"/>
      <c r="D151" s="9" t="s">
        <v>73</v>
      </c>
      <c r="E151" s="10" t="s">
        <v>15</v>
      </c>
      <c r="F151" s="11" t="s">
        <v>26</v>
      </c>
      <c r="G151" s="66">
        <v>0</v>
      </c>
      <c r="H151" s="12">
        <v>0</v>
      </c>
      <c r="I151" s="6"/>
      <c r="J151" s="6"/>
      <c r="K151" s="14">
        <f>IF(H151=0,100,IF(H151&gt;5,89,90))</f>
        <v>100</v>
      </c>
      <c r="L151" s="20" t="str">
        <f>IF(G156=0,"",IF(L150&gt;=100,"Гос.задание по гос.услуге выполнено в полном объеме",IF(L150&gt;=90,"Гос.задание по гос.услуге выполнено",IF(L150&lt;90,"Гос.задание по гос.услуге не выполнено"))))</f>
        <v/>
      </c>
      <c r="M151" s="46" t="str">
        <f>IF(G156=0,"",IF(M150&gt;=100,"Гос.задание по гос.услуге выполнено в полном объеме",IF(M150&gt;=90,"Гос.задание по гос.услуге выполнено",IF(M150&lt;90,"Гос.задание по гос.услуге не выполнено"))))</f>
        <v/>
      </c>
    </row>
    <row r="152" spans="1:17" ht="79.5" customHeight="1" x14ac:dyDescent="0.25">
      <c r="A152" s="129"/>
      <c r="B152" s="132"/>
      <c r="C152" s="94"/>
      <c r="D152" s="9" t="s">
        <v>16</v>
      </c>
      <c r="E152" s="10" t="s">
        <v>14</v>
      </c>
      <c r="F152" s="11" t="s">
        <v>76</v>
      </c>
      <c r="G152" s="66">
        <v>0</v>
      </c>
      <c r="H152" s="7">
        <v>0</v>
      </c>
      <c r="I152" s="6"/>
      <c r="J152" s="6"/>
      <c r="K152" s="14" t="e">
        <f>IF(H152/G152*100&gt;100,100,H152/G152*100)</f>
        <v>#DIV/0!</v>
      </c>
      <c r="L152" s="37"/>
      <c r="M152" s="36"/>
    </row>
    <row r="153" spans="1:17" ht="67.5" customHeight="1" x14ac:dyDescent="0.25">
      <c r="A153" s="129"/>
      <c r="B153" s="132"/>
      <c r="C153" s="94"/>
      <c r="D153" s="9" t="s">
        <v>17</v>
      </c>
      <c r="E153" s="10" t="s">
        <v>14</v>
      </c>
      <c r="F153" s="11" t="s">
        <v>75</v>
      </c>
      <c r="G153" s="66">
        <v>0</v>
      </c>
      <c r="H153" s="7">
        <v>0</v>
      </c>
      <c r="I153" s="6"/>
      <c r="J153" s="6"/>
      <c r="K153" s="14" t="e">
        <f>IF(H153/G153*100&gt;100,100,H153/G153*100)</f>
        <v>#DIV/0!</v>
      </c>
      <c r="L153" s="37"/>
      <c r="M153" s="36"/>
    </row>
    <row r="154" spans="1:17" ht="19.5" customHeight="1" x14ac:dyDescent="0.25">
      <c r="A154" s="129"/>
      <c r="B154" s="132"/>
      <c r="C154" s="94"/>
      <c r="D154" s="9" t="s">
        <v>18</v>
      </c>
      <c r="E154" s="10" t="s">
        <v>14</v>
      </c>
      <c r="F154" s="11" t="s">
        <v>74</v>
      </c>
      <c r="G154" s="66">
        <v>0</v>
      </c>
      <c r="H154" s="7">
        <v>0</v>
      </c>
      <c r="I154" s="6"/>
      <c r="J154" s="6"/>
      <c r="K154" s="14" t="e">
        <f>IF(H154/G154*100&gt;100,100,H154/G154*100)</f>
        <v>#DIV/0!</v>
      </c>
      <c r="L154" s="37"/>
      <c r="M154" s="36"/>
    </row>
    <row r="155" spans="1:17" ht="92.4" x14ac:dyDescent="0.25">
      <c r="A155" s="129"/>
      <c r="B155" s="132"/>
      <c r="C155" s="95"/>
      <c r="D155" s="48" t="s">
        <v>49</v>
      </c>
      <c r="E155" s="49" t="s">
        <v>14</v>
      </c>
      <c r="F155" s="50" t="s">
        <v>77</v>
      </c>
      <c r="G155" s="67">
        <v>0</v>
      </c>
      <c r="H155" s="51">
        <v>0</v>
      </c>
      <c r="I155" s="52"/>
      <c r="J155" s="52"/>
      <c r="K155" s="14" t="e">
        <f>IF(H155/G155*100&gt;100,100,H155/G155*100)</f>
        <v>#DIV/0!</v>
      </c>
      <c r="L155" s="53"/>
      <c r="M155" s="54"/>
    </row>
    <row r="156" spans="1:17" ht="42.75" customHeight="1" thickBot="1" x14ac:dyDescent="0.3">
      <c r="A156" s="129"/>
      <c r="B156" s="132"/>
      <c r="C156" s="64" t="s">
        <v>3</v>
      </c>
      <c r="D156" s="26" t="s">
        <v>13</v>
      </c>
      <c r="E156" s="27" t="s">
        <v>4</v>
      </c>
      <c r="F156" s="27"/>
      <c r="G156" s="68">
        <v>0</v>
      </c>
      <c r="H156" s="28">
        <v>0</v>
      </c>
      <c r="I156" s="29"/>
      <c r="J156" s="29"/>
      <c r="K156" s="73">
        <f>IF(G156=0,0,IF(H156/G156*100&gt;110,110,H156/G156*100))</f>
        <v>0</v>
      </c>
      <c r="L156" s="74" t="str">
        <f>IF(G156=0,"",K156)</f>
        <v/>
      </c>
      <c r="M156" s="81" t="str">
        <f>IF(G156=0,"",IF(L156&gt;=100,"Гос.задание по гос.услуге выполнено в полном объеме",IF(L156&gt;=90,"Гос.задание по гос.услуге выполнено",IF(L156&lt;90,"Гос.задание по гос.услуге не выполнено"))))</f>
        <v/>
      </c>
    </row>
    <row r="157" spans="1:17" ht="16.5" customHeight="1" x14ac:dyDescent="0.25">
      <c r="A157" s="129"/>
      <c r="B157" s="132"/>
      <c r="C157" s="101" t="s">
        <v>58</v>
      </c>
      <c r="D157" s="123" t="s">
        <v>59</v>
      </c>
      <c r="E157" s="123"/>
      <c r="F157" s="123"/>
      <c r="G157" s="123"/>
      <c r="H157" s="123"/>
      <c r="I157" s="123"/>
      <c r="J157" s="123"/>
      <c r="K157" s="84">
        <f>G166+G172+G178+G184+G190+G196+G202+G208+G214</f>
        <v>262</v>
      </c>
      <c r="L157" s="85">
        <f>H166+H172+H178+H184+H190+H196+H202+H208+H214</f>
        <v>262</v>
      </c>
      <c r="M157" s="86">
        <f>IFERROR((M162+M168+M174+M180+M186+M192+M198+M204+M210)/(COUNTIF(M162,"&gt;0")+COUNTIF(M168,"&gt;0")+COUNTIF(M174,"&gt;0")+COUNTIF(M180,"&gt;0")+COUNTIF(M186,"&gt;0")+COUNTIF(M192,"&gt;0")+COUNTIF(M198,"&gt;0")+COUNTIF(M204,"&gt;0")+COUNTIF(M210,"&gt;0")),0)</f>
        <v>99.634235361593397</v>
      </c>
      <c r="N157" s="8"/>
      <c r="O157" s="8"/>
      <c r="P157" s="8"/>
      <c r="Q157" s="8"/>
    </row>
    <row r="158" spans="1:17" ht="48.75" customHeight="1" thickBot="1" x14ac:dyDescent="0.3">
      <c r="A158" s="129"/>
      <c r="B158" s="132"/>
      <c r="C158" s="102"/>
      <c r="D158" s="122"/>
      <c r="E158" s="122"/>
      <c r="F158" s="122"/>
      <c r="G158" s="122"/>
      <c r="H158" s="122"/>
      <c r="I158" s="122"/>
      <c r="J158" s="122"/>
      <c r="K158" s="87" t="s">
        <v>89</v>
      </c>
      <c r="L158" s="88" t="s">
        <v>88</v>
      </c>
      <c r="M158" s="89" t="str">
        <f>IF(M157&gt;=100,"Гос.задание по гос.услуге выполнено",IF(M157&gt;=90,"Гос.задание по гос.услуге в целом выполнено",IF(AND(M157&lt;90,M157&gt;0),"Гос.задание по гос.услуге не выполнено",IF(M157=0,"Гос.услуга отсутствует в гос.задании"))))</f>
        <v>Гос.задание по гос.услуге в целом выполнено</v>
      </c>
      <c r="N158" s="8"/>
      <c r="O158" s="8"/>
      <c r="P158" s="8"/>
      <c r="Q158" s="8"/>
    </row>
    <row r="159" spans="1:17" ht="75" customHeight="1" x14ac:dyDescent="0.25">
      <c r="A159" s="129"/>
      <c r="B159" s="132"/>
      <c r="C159" s="103" t="s">
        <v>7</v>
      </c>
      <c r="D159" s="1" t="s">
        <v>0</v>
      </c>
      <c r="E159" s="1" t="s">
        <v>1</v>
      </c>
      <c r="F159" s="1" t="s">
        <v>2</v>
      </c>
      <c r="G159" s="1" t="s">
        <v>22</v>
      </c>
      <c r="H159" s="1" t="s">
        <v>23</v>
      </c>
      <c r="I159" s="1" t="s">
        <v>6</v>
      </c>
      <c r="J159" s="1" t="s">
        <v>5</v>
      </c>
      <c r="K159" s="70" t="s">
        <v>20</v>
      </c>
      <c r="L159" s="70" t="s">
        <v>21</v>
      </c>
      <c r="M159" s="70" t="s">
        <v>12</v>
      </c>
    </row>
    <row r="160" spans="1:17" ht="18" customHeight="1" thickBot="1" x14ac:dyDescent="0.3">
      <c r="A160" s="129"/>
      <c r="B160" s="132"/>
      <c r="C160" s="104"/>
      <c r="D160" s="19">
        <v>1</v>
      </c>
      <c r="E160" s="19">
        <v>2</v>
      </c>
      <c r="F160" s="19">
        <v>3</v>
      </c>
      <c r="G160" s="19">
        <v>4</v>
      </c>
      <c r="H160" s="19">
        <v>5</v>
      </c>
      <c r="I160" s="19">
        <v>6</v>
      </c>
      <c r="J160" s="19">
        <v>7</v>
      </c>
      <c r="K160" s="19">
        <v>8</v>
      </c>
      <c r="L160" s="15">
        <v>9</v>
      </c>
      <c r="M160" s="15">
        <v>10</v>
      </c>
    </row>
    <row r="161" spans="1:13" ht="30.75" customHeight="1" x14ac:dyDescent="0.25">
      <c r="A161" s="129"/>
      <c r="B161" s="132"/>
      <c r="C161" s="96" t="s">
        <v>53</v>
      </c>
      <c r="D161" s="96"/>
      <c r="E161" s="96"/>
      <c r="F161" s="96"/>
      <c r="G161" s="96"/>
      <c r="H161" s="96"/>
      <c r="I161" s="96"/>
      <c r="J161" s="96"/>
      <c r="K161" s="96"/>
      <c r="L161" s="96"/>
      <c r="M161" s="97"/>
    </row>
    <row r="162" spans="1:13" ht="66" x14ac:dyDescent="0.25">
      <c r="A162" s="129"/>
      <c r="B162" s="132"/>
      <c r="C162" s="93" t="s">
        <v>24</v>
      </c>
      <c r="D162" s="21" t="s">
        <v>71</v>
      </c>
      <c r="E162" s="22" t="s">
        <v>14</v>
      </c>
      <c r="F162" s="23" t="s">
        <v>72</v>
      </c>
      <c r="G162" s="80">
        <f>G166/$G$483*100</f>
        <v>0</v>
      </c>
      <c r="H162" s="7">
        <f>H166/H483*100</f>
        <v>0</v>
      </c>
      <c r="I162" s="24"/>
      <c r="J162" s="24"/>
      <c r="K162" s="25" t="e">
        <f>IF(H162/G162*100&gt;100,100,H162/G162*100)</f>
        <v>#DIV/0!</v>
      </c>
      <c r="L162" s="44" t="str">
        <f>IF(G166=0,"",(K162+K163+K164+K165)/4)</f>
        <v/>
      </c>
      <c r="M162" s="47">
        <f>IF(G166&gt;0,(L162+L166)/2,0)</f>
        <v>0</v>
      </c>
    </row>
    <row r="163" spans="1:13" ht="79.5" customHeight="1" x14ac:dyDescent="0.25">
      <c r="A163" s="129"/>
      <c r="B163" s="132"/>
      <c r="C163" s="94"/>
      <c r="D163" s="9" t="s">
        <v>16</v>
      </c>
      <c r="E163" s="10" t="s">
        <v>14</v>
      </c>
      <c r="F163" s="11" t="s">
        <v>76</v>
      </c>
      <c r="G163" s="66">
        <v>0</v>
      </c>
      <c r="H163" s="7">
        <v>0</v>
      </c>
      <c r="I163" s="6"/>
      <c r="J163" s="24"/>
      <c r="K163" s="14" t="e">
        <f>IF(H163/G163*100&gt;100,100,H163/G163*100)</f>
        <v>#DIV/0!</v>
      </c>
      <c r="L163" s="20" t="str">
        <f>IF(G166=0,"",IF(L162&gt;=100,"Гос.задание по гос.услуге выполнено в полном объеме",IF(L162&gt;=90,"Гос.задание по гос.услуге выполнено",IF(L162&lt;90,"Гос.задание по гос.услуге не выполнено"))))</f>
        <v/>
      </c>
      <c r="M163" s="46" t="str">
        <f>IF(G166=0,"",IF(M162&gt;=100,"Гос.задание по гос.услуге выполнено в полном объеме",IF(M162&gt;=90,"Гос.задание по гос.услуге выполнено",IF(M162&lt;90,"Гос.задание по гос.услуге не выполнено"))))</f>
        <v/>
      </c>
    </row>
    <row r="164" spans="1:13" ht="67.5" customHeight="1" x14ac:dyDescent="0.25">
      <c r="A164" s="129"/>
      <c r="B164" s="132"/>
      <c r="C164" s="94"/>
      <c r="D164" s="9" t="s">
        <v>17</v>
      </c>
      <c r="E164" s="10" t="s">
        <v>14</v>
      </c>
      <c r="F164" s="11" t="s">
        <v>75</v>
      </c>
      <c r="G164" s="66">
        <v>0</v>
      </c>
      <c r="H164" s="7">
        <v>0</v>
      </c>
      <c r="I164" s="6"/>
      <c r="J164" s="24"/>
      <c r="K164" s="14" t="e">
        <f>IF(H164/G164*100&gt;100,100,H164/G164*100)</f>
        <v>#DIV/0!</v>
      </c>
      <c r="L164" s="37"/>
      <c r="M164" s="36"/>
    </row>
    <row r="165" spans="1:13" ht="92.4" x14ac:dyDescent="0.25">
      <c r="A165" s="129"/>
      <c r="B165" s="132"/>
      <c r="C165" s="95"/>
      <c r="D165" s="48" t="s">
        <v>49</v>
      </c>
      <c r="E165" s="49" t="s">
        <v>14</v>
      </c>
      <c r="F165" s="50" t="s">
        <v>77</v>
      </c>
      <c r="G165" s="67">
        <v>0</v>
      </c>
      <c r="H165" s="51">
        <v>0</v>
      </c>
      <c r="I165" s="52"/>
      <c r="J165" s="24"/>
      <c r="K165" s="14" t="e">
        <f>IF(H165/G165*100&gt;100,100,H165/G165*100)</f>
        <v>#DIV/0!</v>
      </c>
      <c r="L165" s="53"/>
      <c r="M165" s="54"/>
    </row>
    <row r="166" spans="1:13" ht="42.75" customHeight="1" thickBot="1" x14ac:dyDescent="0.3">
      <c r="A166" s="129"/>
      <c r="B166" s="132"/>
      <c r="C166" s="64" t="s">
        <v>3</v>
      </c>
      <c r="D166" s="26" t="s">
        <v>13</v>
      </c>
      <c r="E166" s="27" t="s">
        <v>4</v>
      </c>
      <c r="F166" s="27"/>
      <c r="G166" s="68">
        <v>0</v>
      </c>
      <c r="H166" s="28">
        <v>0</v>
      </c>
      <c r="I166" s="29"/>
      <c r="J166" s="24"/>
      <c r="K166" s="34">
        <f>IF(G166=0,0,IF(H166/G166*100&gt;110,110,H166/G166*100))</f>
        <v>0</v>
      </c>
      <c r="L166" s="30" t="str">
        <f>IF(G166=0,"",K166)</f>
        <v/>
      </c>
      <c r="M166" s="40" t="str">
        <f>IF(G166=0,"",IF(L166&gt;=100,"Гос.задание по гос.услуге выполнено в полном объеме",IF(L166&gt;=90,"Гос.задание по гос.услуге выполнено",IF(L166&lt;90,"Гос.задание по гос.услуге не выполнено"))))</f>
        <v/>
      </c>
    </row>
    <row r="167" spans="1:13" ht="30.75" customHeight="1" x14ac:dyDescent="0.25">
      <c r="A167" s="129"/>
      <c r="B167" s="132"/>
      <c r="C167" s="96" t="s">
        <v>50</v>
      </c>
      <c r="D167" s="96"/>
      <c r="E167" s="96"/>
      <c r="F167" s="96"/>
      <c r="G167" s="96"/>
      <c r="H167" s="96"/>
      <c r="I167" s="96"/>
      <c r="J167" s="96"/>
      <c r="K167" s="96"/>
      <c r="L167" s="96"/>
      <c r="M167" s="97"/>
    </row>
    <row r="168" spans="1:13" ht="66" x14ac:dyDescent="0.25">
      <c r="A168" s="129"/>
      <c r="B168" s="132"/>
      <c r="C168" s="93" t="s">
        <v>24</v>
      </c>
      <c r="D168" s="21" t="s">
        <v>71</v>
      </c>
      <c r="E168" s="22" t="s">
        <v>14</v>
      </c>
      <c r="F168" s="23" t="s">
        <v>72</v>
      </c>
      <c r="G168" s="80">
        <f>G172/$G$483*100</f>
        <v>5.0094517958412101</v>
      </c>
      <c r="H168" s="7">
        <f>H172/H483*100</f>
        <v>4.9741905208822148</v>
      </c>
      <c r="I168" s="24"/>
      <c r="J168" s="24" t="s">
        <v>94</v>
      </c>
      <c r="K168" s="25">
        <f>IF(H168/G168*100&gt;100,100,H168/G168*100)</f>
        <v>99.296105114969492</v>
      </c>
      <c r="L168" s="44">
        <f>IF(G172=0,"",(K168+K169+K170+K171)/4)</f>
        <v>99.268470723186823</v>
      </c>
      <c r="M168" s="47">
        <f>IF(G172&gt;0,(L168+L172)/2,0)</f>
        <v>99.634235361593412</v>
      </c>
    </row>
    <row r="169" spans="1:13" ht="79.5" customHeight="1" x14ac:dyDescent="0.25">
      <c r="A169" s="129"/>
      <c r="B169" s="132"/>
      <c r="C169" s="94"/>
      <c r="D169" s="9" t="s">
        <v>16</v>
      </c>
      <c r="E169" s="10" t="s">
        <v>14</v>
      </c>
      <c r="F169" s="11" t="s">
        <v>76</v>
      </c>
      <c r="G169" s="66">
        <v>90</v>
      </c>
      <c r="H169" s="7">
        <v>100</v>
      </c>
      <c r="I169" s="6"/>
      <c r="J169" s="24" t="s">
        <v>97</v>
      </c>
      <c r="K169" s="14">
        <f>IF(H169/G169*100&gt;100,100,H169/G169*100)</f>
        <v>100</v>
      </c>
      <c r="L169" s="20" t="str">
        <f>IF(G172=0,"",IF(L168&gt;=100,"Гос.задание по гос.услуге выполнено в полном объеме",IF(L168&gt;=90,"Гос.задание по гос.услуге выполнено",IF(L168&lt;90,"Гос.задание по гос.услуге не выполнено"))))</f>
        <v>Гос.задание по гос.услуге выполнено</v>
      </c>
      <c r="M169" s="46" t="str">
        <f>IF(G172=0,"",IF(M168&gt;=100,"Гос.задание по гос.услуге выполнено в полном объеме",IF(M168&gt;=90,"Гос.задание по гос.услуге выполнено",IF(M168&lt;90,"Гос.задание по гос.услуге не выполнено"))))</f>
        <v>Гос.задание по гос.услуге выполнено</v>
      </c>
    </row>
    <row r="170" spans="1:13" ht="67.5" customHeight="1" x14ac:dyDescent="0.25">
      <c r="A170" s="129"/>
      <c r="B170" s="132"/>
      <c r="C170" s="94"/>
      <c r="D170" s="9" t="s">
        <v>17</v>
      </c>
      <c r="E170" s="10" t="s">
        <v>14</v>
      </c>
      <c r="F170" s="11" t="s">
        <v>75</v>
      </c>
      <c r="G170" s="66">
        <v>90</v>
      </c>
      <c r="H170" s="7">
        <v>88</v>
      </c>
      <c r="I170" s="6"/>
      <c r="J170" s="24" t="s">
        <v>91</v>
      </c>
      <c r="K170" s="14">
        <f>IF(H170/G170*100&gt;100,100,H170/G170*100)</f>
        <v>97.777777777777771</v>
      </c>
      <c r="L170" s="37"/>
      <c r="M170" s="36"/>
    </row>
    <row r="171" spans="1:13" ht="92.4" x14ac:dyDescent="0.25">
      <c r="A171" s="129"/>
      <c r="B171" s="132"/>
      <c r="C171" s="95"/>
      <c r="D171" s="48" t="s">
        <v>49</v>
      </c>
      <c r="E171" s="49" t="s">
        <v>14</v>
      </c>
      <c r="F171" s="50" t="s">
        <v>77</v>
      </c>
      <c r="G171" s="67">
        <v>95</v>
      </c>
      <c r="H171" s="51">
        <v>100</v>
      </c>
      <c r="I171" s="52"/>
      <c r="J171" s="24" t="s">
        <v>92</v>
      </c>
      <c r="K171" s="14">
        <f>IF(H171/G171*100&gt;100,100,H171/G171*100)</f>
        <v>100</v>
      </c>
      <c r="L171" s="53"/>
      <c r="M171" s="54"/>
    </row>
    <row r="172" spans="1:13" ht="42.75" customHeight="1" thickBot="1" x14ac:dyDescent="0.3">
      <c r="A172" s="129"/>
      <c r="B172" s="132"/>
      <c r="C172" s="64" t="s">
        <v>3</v>
      </c>
      <c r="D172" s="26" t="s">
        <v>13</v>
      </c>
      <c r="E172" s="27" t="s">
        <v>4</v>
      </c>
      <c r="F172" s="27"/>
      <c r="G172" s="68">
        <v>106</v>
      </c>
      <c r="H172" s="28">
        <v>106</v>
      </c>
      <c r="I172" s="29"/>
      <c r="J172" s="24" t="s">
        <v>94</v>
      </c>
      <c r="K172" s="34">
        <f>IF(G172=0,0,IF(H172/G172*100&gt;110,110,H172/G172*100))</f>
        <v>100</v>
      </c>
      <c r="L172" s="30">
        <f>IF(G172=0,"",K172)</f>
        <v>100</v>
      </c>
      <c r="M172" s="40" t="str">
        <f>IF(G172=0,"",IF(L172&gt;=100,"Гос.задание по гос.услуге выполнено в полном объеме",IF(L172&gt;=90,"Гос.задание по гос.услуге выполнено",IF(L172&lt;90,"Гос.задание по гос.услуге не выполнено"))))</f>
        <v>Гос.задание по гос.услуге выполнено в полном объеме</v>
      </c>
    </row>
    <row r="173" spans="1:13" ht="30.75" customHeight="1" x14ac:dyDescent="0.25">
      <c r="A173" s="129"/>
      <c r="B173" s="132"/>
      <c r="C173" s="96" t="s">
        <v>54</v>
      </c>
      <c r="D173" s="96"/>
      <c r="E173" s="96"/>
      <c r="F173" s="96"/>
      <c r="G173" s="96"/>
      <c r="H173" s="96"/>
      <c r="I173" s="96"/>
      <c r="J173" s="96"/>
      <c r="K173" s="96"/>
      <c r="L173" s="96"/>
      <c r="M173" s="97"/>
    </row>
    <row r="174" spans="1:13" ht="66" x14ac:dyDescent="0.25">
      <c r="A174" s="129"/>
      <c r="B174" s="132"/>
      <c r="C174" s="93" t="s">
        <v>24</v>
      </c>
      <c r="D174" s="21" t="s">
        <v>71</v>
      </c>
      <c r="E174" s="22" t="s">
        <v>14</v>
      </c>
      <c r="F174" s="23" t="s">
        <v>72</v>
      </c>
      <c r="G174" s="80">
        <f>G178/$G$483*100</f>
        <v>0.14177693761814747</v>
      </c>
      <c r="H174" s="7">
        <f>H178/H483*100</f>
        <v>0.14077897700610043</v>
      </c>
      <c r="I174" s="24"/>
      <c r="J174" s="24" t="s">
        <v>94</v>
      </c>
      <c r="K174" s="25">
        <f>IF(H174/G174*100&gt;100,100,H174/G174*100)</f>
        <v>99.296105114969478</v>
      </c>
      <c r="L174" s="44">
        <f>IF(G178=0,"",(K174+K175+K176+K177)/4)</f>
        <v>99.268470723186809</v>
      </c>
      <c r="M174" s="47">
        <f>IF(G178&gt;0,(L174+L178)/2,0)</f>
        <v>99.634235361593397</v>
      </c>
    </row>
    <row r="175" spans="1:13" ht="79.5" customHeight="1" x14ac:dyDescent="0.25">
      <c r="A175" s="129"/>
      <c r="B175" s="132"/>
      <c r="C175" s="94"/>
      <c r="D175" s="9" t="s">
        <v>16</v>
      </c>
      <c r="E175" s="10" t="s">
        <v>14</v>
      </c>
      <c r="F175" s="11" t="s">
        <v>76</v>
      </c>
      <c r="G175" s="66">
        <v>90</v>
      </c>
      <c r="H175" s="7">
        <v>100</v>
      </c>
      <c r="I175" s="6"/>
      <c r="J175" s="6" t="s">
        <v>97</v>
      </c>
      <c r="K175" s="14">
        <f>IF(H175/G175*100&gt;100,100,H175/G175*100)</f>
        <v>100</v>
      </c>
      <c r="L175" s="20" t="str">
        <f>IF(G178=0,"",IF(L174&gt;=100,"Гос.задание по гос.услуге выполнено в полном объеме",IF(L174&gt;=90,"Гос.задание по гос.услуге выполнено",IF(L174&lt;90,"Гос.задание по гос.услуге не выполнено"))))</f>
        <v>Гос.задание по гос.услуге выполнено</v>
      </c>
      <c r="M175" s="46" t="str">
        <f>IF(G178=0,"",IF(M174&gt;=100,"Гос.задание по гос.услуге выполнено в полном объеме",IF(M174&gt;=90,"Гос.задание по гос.услуге выполнено",IF(M174&lt;90,"Гос.задание по гос.услуге не выполнено"))))</f>
        <v>Гос.задание по гос.услуге выполнено</v>
      </c>
    </row>
    <row r="176" spans="1:13" ht="67.5" customHeight="1" x14ac:dyDescent="0.25">
      <c r="A176" s="129"/>
      <c r="B176" s="132"/>
      <c r="C176" s="94"/>
      <c r="D176" s="9" t="s">
        <v>17</v>
      </c>
      <c r="E176" s="10" t="s">
        <v>14</v>
      </c>
      <c r="F176" s="11" t="s">
        <v>75</v>
      </c>
      <c r="G176" s="66">
        <v>90</v>
      </c>
      <c r="H176" s="7">
        <v>88</v>
      </c>
      <c r="I176" s="6"/>
      <c r="J176" s="6" t="s">
        <v>91</v>
      </c>
      <c r="K176" s="14">
        <f>IF(H176/G176*100&gt;100,100,H176/G176*100)</f>
        <v>97.777777777777771</v>
      </c>
      <c r="L176" s="37"/>
      <c r="M176" s="36"/>
    </row>
    <row r="177" spans="1:13" ht="92.4" x14ac:dyDescent="0.25">
      <c r="A177" s="129"/>
      <c r="B177" s="132"/>
      <c r="C177" s="95"/>
      <c r="D177" s="48" t="s">
        <v>49</v>
      </c>
      <c r="E177" s="49" t="s">
        <v>14</v>
      </c>
      <c r="F177" s="50" t="s">
        <v>77</v>
      </c>
      <c r="G177" s="67">
        <v>95</v>
      </c>
      <c r="H177" s="51">
        <v>100</v>
      </c>
      <c r="I177" s="52"/>
      <c r="J177" s="52" t="s">
        <v>92</v>
      </c>
      <c r="K177" s="14">
        <f>IF(H177/G177*100&gt;100,100,H177/G177*100)</f>
        <v>100</v>
      </c>
      <c r="L177" s="53"/>
      <c r="M177" s="54"/>
    </row>
    <row r="178" spans="1:13" ht="42.75" customHeight="1" thickBot="1" x14ac:dyDescent="0.3">
      <c r="A178" s="129"/>
      <c r="B178" s="132"/>
      <c r="C178" s="64" t="s">
        <v>3</v>
      </c>
      <c r="D178" s="26" t="s">
        <v>13</v>
      </c>
      <c r="E178" s="27" t="s">
        <v>4</v>
      </c>
      <c r="F178" s="27"/>
      <c r="G178" s="68">
        <v>3</v>
      </c>
      <c r="H178" s="28">
        <v>3</v>
      </c>
      <c r="I178" s="29"/>
      <c r="J178" s="29" t="s">
        <v>94</v>
      </c>
      <c r="K178" s="34">
        <f>IF(G178=0,0,IF(H178/G178*100&gt;110,110,H178/G178*100))</f>
        <v>100</v>
      </c>
      <c r="L178" s="30">
        <f>IF(G178=0,"",K178)</f>
        <v>100</v>
      </c>
      <c r="M178" s="40" t="str">
        <f>IF(G178=0,"",IF(L178&gt;=100,"Гос.задание по гос.услуге выполнено в полном объеме",IF(L178&gt;=90,"Гос.задание по гос.услуге выполнено",IF(L178&lt;90,"Гос.задание по гос.услуге не выполнено"))))</f>
        <v>Гос.задание по гос.услуге выполнено в полном объеме</v>
      </c>
    </row>
    <row r="179" spans="1:13" ht="30.75" customHeight="1" x14ac:dyDescent="0.25">
      <c r="A179" s="129"/>
      <c r="B179" s="132"/>
      <c r="C179" s="96" t="s">
        <v>29</v>
      </c>
      <c r="D179" s="96"/>
      <c r="E179" s="96"/>
      <c r="F179" s="96"/>
      <c r="G179" s="96"/>
      <c r="H179" s="96"/>
      <c r="I179" s="96"/>
      <c r="J179" s="96"/>
      <c r="K179" s="96"/>
      <c r="L179" s="96"/>
      <c r="M179" s="97"/>
    </row>
    <row r="180" spans="1:13" ht="66" x14ac:dyDescent="0.25">
      <c r="A180" s="129"/>
      <c r="B180" s="132"/>
      <c r="C180" s="93" t="s">
        <v>24</v>
      </c>
      <c r="D180" s="21" t="s">
        <v>71</v>
      </c>
      <c r="E180" s="22" t="s">
        <v>14</v>
      </c>
      <c r="F180" s="23" t="s">
        <v>72</v>
      </c>
      <c r="G180" s="80">
        <f>G184/$G$483*100</f>
        <v>0.1890359168241966</v>
      </c>
      <c r="H180" s="7">
        <f>H184/H483*100</f>
        <v>0.18770530267480057</v>
      </c>
      <c r="I180" s="24"/>
      <c r="J180" s="24" t="s">
        <v>94</v>
      </c>
      <c r="K180" s="25">
        <f>IF(H180/G180*100&gt;100,100,H180/G180*100)</f>
        <v>99.296105114969507</v>
      </c>
      <c r="L180" s="44">
        <f>IF(G184=0,"",(K180+K181+K182+K183)/4)</f>
        <v>99.268470723186823</v>
      </c>
      <c r="M180" s="47">
        <f>IF(G184&gt;0,(L180+L184)/2,0)</f>
        <v>99.634235361593412</v>
      </c>
    </row>
    <row r="181" spans="1:13" ht="79.5" customHeight="1" x14ac:dyDescent="0.25">
      <c r="A181" s="129"/>
      <c r="B181" s="132"/>
      <c r="C181" s="94"/>
      <c r="D181" s="9" t="s">
        <v>16</v>
      </c>
      <c r="E181" s="10" t="s">
        <v>14</v>
      </c>
      <c r="F181" s="11" t="s">
        <v>76</v>
      </c>
      <c r="G181" s="66">
        <v>90</v>
      </c>
      <c r="H181" s="7">
        <v>100</v>
      </c>
      <c r="I181" s="6"/>
      <c r="J181" s="6" t="s">
        <v>97</v>
      </c>
      <c r="K181" s="14">
        <f>IF(H181/G181*100&gt;100,100,H181/G181*100)</f>
        <v>100</v>
      </c>
      <c r="L181" s="20" t="str">
        <f>IF(G184=0,"",IF(L180&gt;=100,"Гос.задание по гос.услуге выполнено в полном объеме",IF(L180&gt;=90,"Гос.задание по гос.услуге выполнено",IF(L180&lt;90,"Гос.задание по гос.услуге не выполнено"))))</f>
        <v>Гос.задание по гос.услуге выполнено</v>
      </c>
      <c r="M181" s="46" t="str">
        <f>IF(G184=0,"",IF(M180&gt;=100,"Гос.задание по гос.услуге выполнено в полном объеме",IF(M180&gt;=90,"Гос.задание по гос.услуге выполнено",IF(M180&lt;90,"Гос.задание по гос.услуге не выполнено"))))</f>
        <v>Гос.задание по гос.услуге выполнено</v>
      </c>
    </row>
    <row r="182" spans="1:13" ht="67.5" customHeight="1" x14ac:dyDescent="0.25">
      <c r="A182" s="129"/>
      <c r="B182" s="132"/>
      <c r="C182" s="94"/>
      <c r="D182" s="9" t="s">
        <v>17</v>
      </c>
      <c r="E182" s="10" t="s">
        <v>14</v>
      </c>
      <c r="F182" s="11" t="s">
        <v>75</v>
      </c>
      <c r="G182" s="66">
        <v>90</v>
      </c>
      <c r="H182" s="7">
        <v>88</v>
      </c>
      <c r="I182" s="6"/>
      <c r="J182" s="6" t="s">
        <v>91</v>
      </c>
      <c r="K182" s="14">
        <f>IF(H182/G182*100&gt;100,100,H182/G182*100)</f>
        <v>97.777777777777771</v>
      </c>
      <c r="L182" s="37"/>
      <c r="M182" s="36"/>
    </row>
    <row r="183" spans="1:13" ht="92.4" x14ac:dyDescent="0.25">
      <c r="A183" s="129"/>
      <c r="B183" s="132"/>
      <c r="C183" s="95"/>
      <c r="D183" s="48" t="s">
        <v>49</v>
      </c>
      <c r="E183" s="49" t="s">
        <v>14</v>
      </c>
      <c r="F183" s="50" t="s">
        <v>77</v>
      </c>
      <c r="G183" s="67">
        <v>95</v>
      </c>
      <c r="H183" s="51">
        <v>100</v>
      </c>
      <c r="I183" s="52"/>
      <c r="J183" s="52" t="s">
        <v>92</v>
      </c>
      <c r="K183" s="14">
        <f>IF(H183/G183*100&gt;100,100,H183/G183*100)</f>
        <v>100</v>
      </c>
      <c r="L183" s="53"/>
      <c r="M183" s="54"/>
    </row>
    <row r="184" spans="1:13" ht="42.75" customHeight="1" thickBot="1" x14ac:dyDescent="0.3">
      <c r="A184" s="129"/>
      <c r="B184" s="132"/>
      <c r="C184" s="64" t="s">
        <v>3</v>
      </c>
      <c r="D184" s="26" t="s">
        <v>13</v>
      </c>
      <c r="E184" s="27" t="s">
        <v>4</v>
      </c>
      <c r="F184" s="27"/>
      <c r="G184" s="68">
        <v>4</v>
      </c>
      <c r="H184" s="28">
        <v>4</v>
      </c>
      <c r="I184" s="29"/>
      <c r="J184" s="29" t="s">
        <v>94</v>
      </c>
      <c r="K184" s="34">
        <f>IF(G184=0,0,IF(H184/G184*100&gt;110,110,H184/G184*100))</f>
        <v>100</v>
      </c>
      <c r="L184" s="30">
        <f>IF(G184=0,"",K184)</f>
        <v>100</v>
      </c>
      <c r="M184" s="40" t="str">
        <f>IF(G184=0,"",IF(L184&gt;=100,"Гос.задание по гос.услуге выполнено в полном объеме",IF(L184&gt;=90,"Гос.задание по гос.услуге выполнено",IF(L184&lt;90,"Гос.задание по гос.услуге не выполнено"))))</f>
        <v>Гос.задание по гос.услуге выполнено в полном объеме</v>
      </c>
    </row>
    <row r="185" spans="1:13" ht="30.75" customHeight="1" x14ac:dyDescent="0.25">
      <c r="A185" s="129"/>
      <c r="B185" s="132"/>
      <c r="C185" s="96" t="s">
        <v>25</v>
      </c>
      <c r="D185" s="96"/>
      <c r="E185" s="96"/>
      <c r="F185" s="96"/>
      <c r="G185" s="96"/>
      <c r="H185" s="96"/>
      <c r="I185" s="96"/>
      <c r="J185" s="96"/>
      <c r="K185" s="96"/>
      <c r="L185" s="96"/>
      <c r="M185" s="97"/>
    </row>
    <row r="186" spans="1:13" ht="66" x14ac:dyDescent="0.25">
      <c r="A186" s="129"/>
      <c r="B186" s="132"/>
      <c r="C186" s="93" t="s">
        <v>24</v>
      </c>
      <c r="D186" s="21" t="s">
        <v>71</v>
      </c>
      <c r="E186" s="22" t="s">
        <v>14</v>
      </c>
      <c r="F186" s="23" t="s">
        <v>72</v>
      </c>
      <c r="G186" s="80">
        <f>G190/$G$483*100</f>
        <v>0.66162570888468808</v>
      </c>
      <c r="H186" s="7">
        <f>H190/H483*100</f>
        <v>0.65696855936180198</v>
      </c>
      <c r="I186" s="24"/>
      <c r="J186" s="24" t="s">
        <v>94</v>
      </c>
      <c r="K186" s="25">
        <f>IF(H186/G186*100&gt;100,100,H186/G186*100)</f>
        <v>99.296105114969507</v>
      </c>
      <c r="L186" s="44">
        <f>IF(G190=0,"",(K186+K187+K188+K189)/4)</f>
        <v>99.268470723186823</v>
      </c>
      <c r="M186" s="47">
        <f>IF(G190&gt;0,(L186+L190)/2,0)</f>
        <v>99.634235361593412</v>
      </c>
    </row>
    <row r="187" spans="1:13" ht="79.5" customHeight="1" x14ac:dyDescent="0.25">
      <c r="A187" s="129"/>
      <c r="B187" s="132"/>
      <c r="C187" s="94"/>
      <c r="D187" s="9" t="s">
        <v>16</v>
      </c>
      <c r="E187" s="10" t="s">
        <v>14</v>
      </c>
      <c r="F187" s="11" t="s">
        <v>76</v>
      </c>
      <c r="G187" s="66">
        <v>90</v>
      </c>
      <c r="H187" s="7">
        <v>100</v>
      </c>
      <c r="I187" s="6"/>
      <c r="J187" s="6" t="s">
        <v>97</v>
      </c>
      <c r="K187" s="14">
        <f>IF(H187/G187*100&gt;100,100,H187/G187*100)</f>
        <v>100</v>
      </c>
      <c r="L187" s="20" t="str">
        <f>IF(G190=0,"",IF(L186&gt;=100,"Гос.задание по гос.услуге выполнено в полном объеме",IF(L186&gt;=90,"Гос.задание по гос.услуге выполнено",IF(L186&lt;90,"Гос.задание по гос.услуге не выполнено"))))</f>
        <v>Гос.задание по гос.услуге выполнено</v>
      </c>
      <c r="M187" s="46" t="str">
        <f>IF(G190=0,"",IF(M186&gt;=100,"Гос.задание по гос.услуге выполнено в полном объеме",IF(M186&gt;=90,"Гос.задание по гос.услуге выполнено",IF(M186&lt;90,"Гос.задание по гос.услуге не выполнено"))))</f>
        <v>Гос.задание по гос.услуге выполнено</v>
      </c>
    </row>
    <row r="188" spans="1:13" ht="67.5" customHeight="1" x14ac:dyDescent="0.25">
      <c r="A188" s="129"/>
      <c r="B188" s="132"/>
      <c r="C188" s="94"/>
      <c r="D188" s="9" t="s">
        <v>17</v>
      </c>
      <c r="E188" s="10" t="s">
        <v>14</v>
      </c>
      <c r="F188" s="11" t="s">
        <v>75</v>
      </c>
      <c r="G188" s="66">
        <v>90</v>
      </c>
      <c r="H188" s="7">
        <v>88</v>
      </c>
      <c r="I188" s="6"/>
      <c r="J188" s="6" t="s">
        <v>91</v>
      </c>
      <c r="K188" s="14">
        <f>IF(H188/G188*100&gt;100,100,H188/G188*100)</f>
        <v>97.777777777777771</v>
      </c>
      <c r="L188" s="37"/>
      <c r="M188" s="36"/>
    </row>
    <row r="189" spans="1:13" ht="92.4" x14ac:dyDescent="0.25">
      <c r="A189" s="129"/>
      <c r="B189" s="132"/>
      <c r="C189" s="95"/>
      <c r="D189" s="48" t="s">
        <v>49</v>
      </c>
      <c r="E189" s="49" t="s">
        <v>14</v>
      </c>
      <c r="F189" s="50" t="s">
        <v>77</v>
      </c>
      <c r="G189" s="67">
        <v>95</v>
      </c>
      <c r="H189" s="51">
        <v>100</v>
      </c>
      <c r="I189" s="52"/>
      <c r="J189" s="52" t="s">
        <v>92</v>
      </c>
      <c r="K189" s="14">
        <f>IF(H189/G189*100&gt;100,100,H189/G189*100)</f>
        <v>100</v>
      </c>
      <c r="L189" s="53"/>
      <c r="M189" s="54"/>
    </row>
    <row r="190" spans="1:13" ht="42.75" customHeight="1" thickBot="1" x14ac:dyDescent="0.3">
      <c r="A190" s="129"/>
      <c r="B190" s="132"/>
      <c r="C190" s="64" t="s">
        <v>3</v>
      </c>
      <c r="D190" s="26" t="s">
        <v>13</v>
      </c>
      <c r="E190" s="27" t="s">
        <v>4</v>
      </c>
      <c r="F190" s="27"/>
      <c r="G190" s="68">
        <v>14</v>
      </c>
      <c r="H190" s="28">
        <v>14</v>
      </c>
      <c r="I190" s="29"/>
      <c r="J190" s="29" t="s">
        <v>94</v>
      </c>
      <c r="K190" s="34">
        <f>IF(G190=0,0,IF(H190/G190*100&gt;110,110,H190/G190*100))</f>
        <v>100</v>
      </c>
      <c r="L190" s="30">
        <f>IF(G190=0,"",K190)</f>
        <v>100</v>
      </c>
      <c r="M190" s="40" t="str">
        <f>IF(G190=0,"",IF(L190&gt;=100,"Гос.задание по гос.услуге выполнено в полном объеме",IF(L190&gt;=90,"Гос.задание по гос.услуге выполнено",IF(L190&lt;90,"Гос.задание по гос.услуге не выполнено"))))</f>
        <v>Гос.задание по гос.услуге выполнено в полном объеме</v>
      </c>
    </row>
    <row r="191" spans="1:13" ht="30.75" customHeight="1" x14ac:dyDescent="0.25">
      <c r="A191" s="129"/>
      <c r="B191" s="132"/>
      <c r="C191" s="96" t="s">
        <v>27</v>
      </c>
      <c r="D191" s="96"/>
      <c r="E191" s="96"/>
      <c r="F191" s="96"/>
      <c r="G191" s="96"/>
      <c r="H191" s="96"/>
      <c r="I191" s="96"/>
      <c r="J191" s="96"/>
      <c r="K191" s="96"/>
      <c r="L191" s="96"/>
      <c r="M191" s="97"/>
    </row>
    <row r="192" spans="1:13" ht="66" x14ac:dyDescent="0.25">
      <c r="A192" s="129"/>
      <c r="B192" s="132"/>
      <c r="C192" s="93" t="s">
        <v>24</v>
      </c>
      <c r="D192" s="21" t="s">
        <v>71</v>
      </c>
      <c r="E192" s="22" t="s">
        <v>14</v>
      </c>
      <c r="F192" s="23" t="s">
        <v>72</v>
      </c>
      <c r="G192" s="80">
        <f>G196/$G$483*100</f>
        <v>0.51984877126654061</v>
      </c>
      <c r="H192" s="7">
        <f>H196/H483*100</f>
        <v>0.51618958235570156</v>
      </c>
      <c r="I192" s="24"/>
      <c r="J192" s="24" t="s">
        <v>94</v>
      </c>
      <c r="K192" s="25">
        <f>IF(H192/G192*100&gt;100,100,H192/G192*100)</f>
        <v>99.296105114969507</v>
      </c>
      <c r="L192" s="44">
        <f>IF(G196=0,"",(K192+K193+K194+K195)/4)</f>
        <v>99.268470723186823</v>
      </c>
      <c r="M192" s="47">
        <f>IF(G196&gt;0,(L192+L196)/2,0)</f>
        <v>99.634235361593412</v>
      </c>
    </row>
    <row r="193" spans="1:13" ht="79.5" customHeight="1" x14ac:dyDescent="0.25">
      <c r="A193" s="129"/>
      <c r="B193" s="132"/>
      <c r="C193" s="94"/>
      <c r="D193" s="9" t="s">
        <v>16</v>
      </c>
      <c r="E193" s="10" t="s">
        <v>14</v>
      </c>
      <c r="F193" s="11" t="s">
        <v>76</v>
      </c>
      <c r="G193" s="66">
        <v>90</v>
      </c>
      <c r="H193" s="7">
        <v>100</v>
      </c>
      <c r="I193" s="6"/>
      <c r="J193" s="6" t="s">
        <v>97</v>
      </c>
      <c r="K193" s="14">
        <f>IF(H193/G193*100&gt;100,100,H193/G193*100)</f>
        <v>100</v>
      </c>
      <c r="L193" s="20" t="str">
        <f>IF(G196=0,"",IF(L192&gt;=100,"Гос.задание по гос.услуге выполнено в полном объеме",IF(L192&gt;=90,"Гос.задание по гос.услуге выполнено",IF(L192&lt;90,"Гос.задание по гос.услуге не выполнено"))))</f>
        <v>Гос.задание по гос.услуге выполнено</v>
      </c>
      <c r="M193" s="46" t="str">
        <f>IF(G196=0,"",IF(M192&gt;=100,"Гос.задание по гос.услуге выполнено в полном объеме",IF(M192&gt;=90,"Гос.задание по гос.услуге выполнено",IF(M192&lt;90,"Гос.задание по гос.услуге не выполнено"))))</f>
        <v>Гос.задание по гос.услуге выполнено</v>
      </c>
    </row>
    <row r="194" spans="1:13" ht="67.5" customHeight="1" x14ac:dyDescent="0.25">
      <c r="A194" s="129"/>
      <c r="B194" s="132"/>
      <c r="C194" s="94"/>
      <c r="D194" s="9" t="s">
        <v>17</v>
      </c>
      <c r="E194" s="10" t="s">
        <v>14</v>
      </c>
      <c r="F194" s="11" t="s">
        <v>75</v>
      </c>
      <c r="G194" s="66">
        <v>90</v>
      </c>
      <c r="H194" s="7">
        <v>88</v>
      </c>
      <c r="I194" s="6"/>
      <c r="J194" s="6" t="s">
        <v>91</v>
      </c>
      <c r="K194" s="14">
        <f>IF(H194/G194*100&gt;100,100,H194/G194*100)</f>
        <v>97.777777777777771</v>
      </c>
      <c r="L194" s="37"/>
      <c r="M194" s="36"/>
    </row>
    <row r="195" spans="1:13" ht="92.4" x14ac:dyDescent="0.25">
      <c r="A195" s="129"/>
      <c r="B195" s="132"/>
      <c r="C195" s="95"/>
      <c r="D195" s="48" t="s">
        <v>49</v>
      </c>
      <c r="E195" s="49" t="s">
        <v>14</v>
      </c>
      <c r="F195" s="50" t="s">
        <v>77</v>
      </c>
      <c r="G195" s="67">
        <v>95</v>
      </c>
      <c r="H195" s="51">
        <v>100</v>
      </c>
      <c r="I195" s="52"/>
      <c r="J195" s="52" t="s">
        <v>92</v>
      </c>
      <c r="K195" s="14">
        <f>IF(H195/G195*100&gt;100,100,H195/G195*100)</f>
        <v>100</v>
      </c>
      <c r="L195" s="53"/>
      <c r="M195" s="54"/>
    </row>
    <row r="196" spans="1:13" ht="42.75" customHeight="1" thickBot="1" x14ac:dyDescent="0.3">
      <c r="A196" s="129"/>
      <c r="B196" s="132"/>
      <c r="C196" s="64" t="s">
        <v>3</v>
      </c>
      <c r="D196" s="26" t="s">
        <v>13</v>
      </c>
      <c r="E196" s="27" t="s">
        <v>4</v>
      </c>
      <c r="F196" s="27"/>
      <c r="G196" s="68">
        <v>11</v>
      </c>
      <c r="H196" s="28">
        <v>11</v>
      </c>
      <c r="I196" s="29"/>
      <c r="J196" s="29" t="s">
        <v>94</v>
      </c>
      <c r="K196" s="34">
        <f>IF(G196=0,0,IF(H196/G196*100&gt;110,110,H196/G196*100))</f>
        <v>100</v>
      </c>
      <c r="L196" s="30">
        <f>IF(G196=0,"",K196)</f>
        <v>100</v>
      </c>
      <c r="M196" s="40" t="str">
        <f>IF(G196=0,"",IF(L196&gt;=100,"Гос.задание по гос.услуге выполнено в полном объеме",IF(L196&gt;=90,"Гос.задание по гос.услуге выполнено",IF(L196&lt;90,"Гос.задание по гос.услуге не выполнено"))))</f>
        <v>Гос.задание по гос.услуге выполнено в полном объеме</v>
      </c>
    </row>
    <row r="197" spans="1:13" ht="30" customHeight="1" x14ac:dyDescent="0.25">
      <c r="A197" s="129"/>
      <c r="B197" s="132"/>
      <c r="C197" s="98" t="s">
        <v>51</v>
      </c>
      <c r="D197" s="99"/>
      <c r="E197" s="99"/>
      <c r="F197" s="99"/>
      <c r="G197" s="99"/>
      <c r="H197" s="99"/>
      <c r="I197" s="99"/>
      <c r="J197" s="99"/>
      <c r="K197" s="99"/>
      <c r="L197" s="99"/>
      <c r="M197" s="100"/>
    </row>
    <row r="198" spans="1:13" ht="66" x14ac:dyDescent="0.25">
      <c r="A198" s="129"/>
      <c r="B198" s="132"/>
      <c r="C198" s="93" t="s">
        <v>24</v>
      </c>
      <c r="D198" s="21" t="s">
        <v>71</v>
      </c>
      <c r="E198" s="22" t="s">
        <v>14</v>
      </c>
      <c r="F198" s="23" t="s">
        <v>72</v>
      </c>
      <c r="G198" s="80">
        <f>G202/$G$483*100</f>
        <v>0.33081285444234404</v>
      </c>
      <c r="H198" s="7">
        <f>H202/H483*100</f>
        <v>0.32848427968090099</v>
      </c>
      <c r="I198" s="24"/>
      <c r="J198" s="24" t="s">
        <v>94</v>
      </c>
      <c r="K198" s="25">
        <f>IF(H198/G198*100&gt;100,100,H198/G198*100)</f>
        <v>99.296105114969507</v>
      </c>
      <c r="L198" s="44">
        <f>IF(G202=0,"",(K198+K199+K200+K201)/4)</f>
        <v>99.268470723186823</v>
      </c>
      <c r="M198" s="47">
        <f>IF(G202&gt;0,(L198+L202)/2,0)</f>
        <v>99.634235361593412</v>
      </c>
    </row>
    <row r="199" spans="1:13" ht="79.5" customHeight="1" x14ac:dyDescent="0.25">
      <c r="A199" s="129"/>
      <c r="B199" s="132"/>
      <c r="C199" s="94"/>
      <c r="D199" s="9" t="s">
        <v>16</v>
      </c>
      <c r="E199" s="10" t="s">
        <v>14</v>
      </c>
      <c r="F199" s="11" t="s">
        <v>76</v>
      </c>
      <c r="G199" s="66">
        <v>90</v>
      </c>
      <c r="H199" s="7">
        <v>100</v>
      </c>
      <c r="I199" s="6"/>
      <c r="J199" s="6" t="s">
        <v>97</v>
      </c>
      <c r="K199" s="14">
        <f>IF(H199/G199*100&gt;100,100,H199/G199*100)</f>
        <v>100</v>
      </c>
      <c r="L199" s="20" t="str">
        <f>IF(G202=0,"",IF(L198&gt;=100,"Гос.задание по гос.услуге выполнено в полном объеме",IF(L198&gt;=90,"Гос.задание по гос.услуге выполнено",IF(L198&lt;90,"Гос.задание по гос.услуге не выполнено"))))</f>
        <v>Гос.задание по гос.услуге выполнено</v>
      </c>
      <c r="M199" s="46" t="str">
        <f>IF(G202=0,"",IF(M198&gt;=100,"Гос.задание по гос.услуге выполнено в полном объеме",IF(M198&gt;=90,"Гос.задание по гос.услуге выполнено",IF(M198&lt;90,"Гос.задание по гос.услуге не выполнено"))))</f>
        <v>Гос.задание по гос.услуге выполнено</v>
      </c>
    </row>
    <row r="200" spans="1:13" ht="67.5" customHeight="1" x14ac:dyDescent="0.25">
      <c r="A200" s="129"/>
      <c r="B200" s="132"/>
      <c r="C200" s="94"/>
      <c r="D200" s="9" t="s">
        <v>17</v>
      </c>
      <c r="E200" s="10" t="s">
        <v>14</v>
      </c>
      <c r="F200" s="11" t="s">
        <v>75</v>
      </c>
      <c r="G200" s="66">
        <v>90</v>
      </c>
      <c r="H200" s="7">
        <v>88</v>
      </c>
      <c r="I200" s="6"/>
      <c r="J200" s="6" t="s">
        <v>91</v>
      </c>
      <c r="K200" s="14">
        <f>IF(H200/G200*100&gt;100,100,H200/G200*100)</f>
        <v>97.777777777777771</v>
      </c>
      <c r="L200" s="37"/>
      <c r="M200" s="36"/>
    </row>
    <row r="201" spans="1:13" ht="92.4" x14ac:dyDescent="0.25">
      <c r="A201" s="129"/>
      <c r="B201" s="132"/>
      <c r="C201" s="95"/>
      <c r="D201" s="48" t="s">
        <v>49</v>
      </c>
      <c r="E201" s="49" t="s">
        <v>14</v>
      </c>
      <c r="F201" s="50" t="s">
        <v>77</v>
      </c>
      <c r="G201" s="67">
        <v>95</v>
      </c>
      <c r="H201" s="51">
        <v>100</v>
      </c>
      <c r="I201" s="52"/>
      <c r="J201" s="52" t="s">
        <v>92</v>
      </c>
      <c r="K201" s="14">
        <f>IF(H201/G201*100&gt;100,100,H201/G201*100)</f>
        <v>100</v>
      </c>
      <c r="L201" s="53"/>
      <c r="M201" s="54"/>
    </row>
    <row r="202" spans="1:13" ht="42.75" customHeight="1" thickBot="1" x14ac:dyDescent="0.3">
      <c r="A202" s="129"/>
      <c r="B202" s="132"/>
      <c r="C202" s="64" t="s">
        <v>3</v>
      </c>
      <c r="D202" s="26" t="s">
        <v>13</v>
      </c>
      <c r="E202" s="27" t="s">
        <v>4</v>
      </c>
      <c r="F202" s="27"/>
      <c r="G202" s="68">
        <v>7</v>
      </c>
      <c r="H202" s="28">
        <v>7</v>
      </c>
      <c r="I202" s="29"/>
      <c r="J202" s="29" t="s">
        <v>94</v>
      </c>
      <c r="K202" s="34">
        <f>IF(G202=0,0,IF(H202/G202*100&gt;110,110,H202/G202*100))</f>
        <v>100</v>
      </c>
      <c r="L202" s="30">
        <f>IF(G202=0,"",K202)</f>
        <v>100</v>
      </c>
      <c r="M202" s="40" t="str">
        <f>IF(G202=0,"",IF(L202&gt;=100,"Гос.задание по гос.услуге выполнено в полном объеме",IF(L202&gt;=90,"Гос.задание по гос.услуге выполнено",IF(L202&lt;90,"Гос.задание по гос.услуге не выполнено"))))</f>
        <v>Гос.задание по гос.услуге выполнено в полном объеме</v>
      </c>
    </row>
    <row r="203" spans="1:13" ht="28.5" customHeight="1" x14ac:dyDescent="0.25">
      <c r="A203" s="129"/>
      <c r="B203" s="132"/>
      <c r="C203" s="98" t="s">
        <v>28</v>
      </c>
      <c r="D203" s="99"/>
      <c r="E203" s="99"/>
      <c r="F203" s="99"/>
      <c r="G203" s="99"/>
      <c r="H203" s="99"/>
      <c r="I203" s="99"/>
      <c r="J203" s="99"/>
      <c r="K203" s="99"/>
      <c r="L203" s="99"/>
      <c r="M203" s="100"/>
    </row>
    <row r="204" spans="1:13" ht="66" x14ac:dyDescent="0.25">
      <c r="A204" s="129"/>
      <c r="B204" s="132"/>
      <c r="C204" s="93" t="s">
        <v>24</v>
      </c>
      <c r="D204" s="21" t="s">
        <v>71</v>
      </c>
      <c r="E204" s="22" t="s">
        <v>14</v>
      </c>
      <c r="F204" s="23" t="s">
        <v>72</v>
      </c>
      <c r="G204" s="80">
        <f>G208/$G$483*100</f>
        <v>1.275992438563327</v>
      </c>
      <c r="H204" s="7">
        <f>H208/H483*100</f>
        <v>1.2670107930549039</v>
      </c>
      <c r="I204" s="24"/>
      <c r="J204" s="24" t="s">
        <v>94</v>
      </c>
      <c r="K204" s="25">
        <f>IF(H204/G204*100&gt;100,100,H204/G204*100)</f>
        <v>99.296105114969507</v>
      </c>
      <c r="L204" s="44">
        <f>IF(G208=0,"",(K204+K205+K206+K207)/4)</f>
        <v>99.268470723186823</v>
      </c>
      <c r="M204" s="47">
        <f>IF(G208&gt;0,(L204+L208)/2,0)</f>
        <v>99.634235361593412</v>
      </c>
    </row>
    <row r="205" spans="1:13" ht="79.5" customHeight="1" x14ac:dyDescent="0.25">
      <c r="A205" s="129"/>
      <c r="B205" s="132"/>
      <c r="C205" s="94"/>
      <c r="D205" s="9" t="s">
        <v>16</v>
      </c>
      <c r="E205" s="10" t="s">
        <v>14</v>
      </c>
      <c r="F205" s="11" t="s">
        <v>76</v>
      </c>
      <c r="G205" s="66">
        <v>90</v>
      </c>
      <c r="H205" s="7">
        <v>100</v>
      </c>
      <c r="I205" s="6"/>
      <c r="J205" s="6" t="s">
        <v>97</v>
      </c>
      <c r="K205" s="14">
        <f>IF(H205/G205*100&gt;100,100,H205/G205*100)</f>
        <v>100</v>
      </c>
      <c r="L205" s="20" t="str">
        <f>IF(G208=0,"",IF(L204&gt;=100,"Гос.задание по гос.услуге выполнено в полном объеме",IF(L204&gt;=90,"Гос.задание по гос.услуге выполнено",IF(L204&lt;90,"Гос.задание по гос.услуге не выполнено"))))</f>
        <v>Гос.задание по гос.услуге выполнено</v>
      </c>
      <c r="M205" s="46" t="str">
        <f>IF(G208=0,"",IF(M204&gt;=100,"Гос.задание по гос.услуге выполнено в полном объеме",IF(M204&gt;=90,"Гос.задание по гос.услуге выполнено",IF(M204&lt;90,"Гос.задание по гос.услуге не выполнено"))))</f>
        <v>Гос.задание по гос.услуге выполнено</v>
      </c>
    </row>
    <row r="206" spans="1:13" ht="67.5" customHeight="1" x14ac:dyDescent="0.25">
      <c r="A206" s="129"/>
      <c r="B206" s="132"/>
      <c r="C206" s="94"/>
      <c r="D206" s="9" t="s">
        <v>17</v>
      </c>
      <c r="E206" s="10" t="s">
        <v>14</v>
      </c>
      <c r="F206" s="11" t="s">
        <v>75</v>
      </c>
      <c r="G206" s="66">
        <v>90</v>
      </c>
      <c r="H206" s="7">
        <v>88</v>
      </c>
      <c r="I206" s="6"/>
      <c r="J206" s="6" t="s">
        <v>91</v>
      </c>
      <c r="K206" s="14">
        <f>IF(H206/G206*100&gt;100,100,H206/G206*100)</f>
        <v>97.777777777777771</v>
      </c>
      <c r="L206" s="37"/>
      <c r="M206" s="36"/>
    </row>
    <row r="207" spans="1:13" ht="92.4" x14ac:dyDescent="0.25">
      <c r="A207" s="129"/>
      <c r="B207" s="132"/>
      <c r="C207" s="95"/>
      <c r="D207" s="48" t="s">
        <v>49</v>
      </c>
      <c r="E207" s="49" t="s">
        <v>14</v>
      </c>
      <c r="F207" s="50" t="s">
        <v>77</v>
      </c>
      <c r="G207" s="67">
        <v>95</v>
      </c>
      <c r="H207" s="51">
        <v>100</v>
      </c>
      <c r="I207" s="52"/>
      <c r="J207" s="52" t="s">
        <v>92</v>
      </c>
      <c r="K207" s="14">
        <f>IF(H207/G207*100&gt;100,100,H207/G207*100)</f>
        <v>100</v>
      </c>
      <c r="L207" s="53"/>
      <c r="M207" s="54"/>
    </row>
    <row r="208" spans="1:13" ht="42.75" customHeight="1" thickBot="1" x14ac:dyDescent="0.3">
      <c r="A208" s="129"/>
      <c r="B208" s="132"/>
      <c r="C208" s="64" t="s">
        <v>3</v>
      </c>
      <c r="D208" s="26" t="s">
        <v>13</v>
      </c>
      <c r="E208" s="27" t="s">
        <v>4</v>
      </c>
      <c r="F208" s="27"/>
      <c r="G208" s="68">
        <v>27</v>
      </c>
      <c r="H208" s="28">
        <v>27</v>
      </c>
      <c r="I208" s="29"/>
      <c r="J208" s="29" t="s">
        <v>94</v>
      </c>
      <c r="K208" s="34">
        <f>IF(G208=0,0,IF(H208/G208*100&gt;110,110,H208/G208*100))</f>
        <v>100</v>
      </c>
      <c r="L208" s="30">
        <f>IF(G208=0,"",K208)</f>
        <v>100</v>
      </c>
      <c r="M208" s="40" t="str">
        <f>IF(G208=0,"",IF(L208&gt;=100,"Гос.задание по гос.услуге выполнено в полном объеме",IF(L208&gt;=90,"Гос.задание по гос.услуге выполнено",IF(L208&lt;90,"Гос.задание по гос.услуге не выполнено"))))</f>
        <v>Гос.задание по гос.услуге выполнено в полном объеме</v>
      </c>
    </row>
    <row r="209" spans="1:17" ht="28.5" customHeight="1" x14ac:dyDescent="0.25">
      <c r="A209" s="129"/>
      <c r="B209" s="132"/>
      <c r="C209" s="98" t="s">
        <v>52</v>
      </c>
      <c r="D209" s="99"/>
      <c r="E209" s="99"/>
      <c r="F209" s="99"/>
      <c r="G209" s="99"/>
      <c r="H209" s="99"/>
      <c r="I209" s="99"/>
      <c r="J209" s="99"/>
      <c r="K209" s="99"/>
      <c r="L209" s="99"/>
      <c r="M209" s="100"/>
    </row>
    <row r="210" spans="1:17" ht="66" x14ac:dyDescent="0.25">
      <c r="A210" s="129"/>
      <c r="B210" s="132"/>
      <c r="C210" s="93" t="s">
        <v>24</v>
      </c>
      <c r="D210" s="21" t="s">
        <v>71</v>
      </c>
      <c r="E210" s="22" t="s">
        <v>14</v>
      </c>
      <c r="F210" s="23" t="s">
        <v>72</v>
      </c>
      <c r="G210" s="80">
        <f>G214/$G$483*100</f>
        <v>4.2533081285444228</v>
      </c>
      <c r="H210" s="7">
        <f>H214/H483*100</f>
        <v>4.2233693101830125</v>
      </c>
      <c r="I210" s="24"/>
      <c r="J210" s="24" t="s">
        <v>94</v>
      </c>
      <c r="K210" s="25">
        <f>IF(H210/G210*100&gt;100,100,H210/G210*100)</f>
        <v>99.296105114969507</v>
      </c>
      <c r="L210" s="44">
        <f>IF(G214=0,"",(K210+K211+K212+K213)/4)</f>
        <v>99.268470723186823</v>
      </c>
      <c r="M210" s="47">
        <f>IF(G214&gt;0,(L210+L214)/2,0)</f>
        <v>99.634235361593412</v>
      </c>
    </row>
    <row r="211" spans="1:17" ht="79.5" customHeight="1" x14ac:dyDescent="0.25">
      <c r="A211" s="129"/>
      <c r="B211" s="132"/>
      <c r="C211" s="94"/>
      <c r="D211" s="9" t="s">
        <v>16</v>
      </c>
      <c r="E211" s="10" t="s">
        <v>14</v>
      </c>
      <c r="F211" s="11" t="s">
        <v>76</v>
      </c>
      <c r="G211" s="66">
        <v>90</v>
      </c>
      <c r="H211" s="7">
        <v>100</v>
      </c>
      <c r="I211" s="6"/>
      <c r="J211" s="6" t="s">
        <v>97</v>
      </c>
      <c r="K211" s="14">
        <f>IF(H211/G211*100&gt;100,100,H211/G211*100)</f>
        <v>100</v>
      </c>
      <c r="L211" s="20" t="str">
        <f>IF(G214=0,"",IF(L210&gt;=100,"Гос.задание по гос.услуге выполнено в полном объеме",IF(L210&gt;=90,"Гос.задание по гос.услуге выполнено",IF(L210&lt;90,"Гос.задание по гос.услуге не выполнено"))))</f>
        <v>Гос.задание по гос.услуге выполнено</v>
      </c>
      <c r="M211" s="46" t="str">
        <f>IF(G214=0,"",IF(M210&gt;=100,"Гос.задание по гос.услуге выполнено в полном объеме",IF(M210&gt;=90,"Гос.задание по гос.услуге выполнено",IF(M210&lt;90,"Гос.задание по гос.услуге не выполнено"))))</f>
        <v>Гос.задание по гос.услуге выполнено</v>
      </c>
    </row>
    <row r="212" spans="1:17" ht="67.5" customHeight="1" x14ac:dyDescent="0.25">
      <c r="A212" s="129"/>
      <c r="B212" s="132"/>
      <c r="C212" s="94"/>
      <c r="D212" s="9" t="s">
        <v>17</v>
      </c>
      <c r="E212" s="10" t="s">
        <v>14</v>
      </c>
      <c r="F212" s="11" t="s">
        <v>75</v>
      </c>
      <c r="G212" s="66">
        <v>90</v>
      </c>
      <c r="H212" s="7">
        <v>88</v>
      </c>
      <c r="I212" s="6"/>
      <c r="J212" s="6" t="s">
        <v>91</v>
      </c>
      <c r="K212" s="14">
        <f>IF(H212/G212*100&gt;100,100,H212/G212*100)</f>
        <v>97.777777777777771</v>
      </c>
      <c r="L212" s="37"/>
      <c r="M212" s="36"/>
    </row>
    <row r="213" spans="1:17" ht="92.4" x14ac:dyDescent="0.25">
      <c r="A213" s="129"/>
      <c r="B213" s="132"/>
      <c r="C213" s="95"/>
      <c r="D213" s="48" t="s">
        <v>49</v>
      </c>
      <c r="E213" s="49" t="s">
        <v>14</v>
      </c>
      <c r="F213" s="50" t="s">
        <v>77</v>
      </c>
      <c r="G213" s="67">
        <v>90</v>
      </c>
      <c r="H213" s="51">
        <v>100</v>
      </c>
      <c r="I213" s="52"/>
      <c r="J213" s="52" t="s">
        <v>92</v>
      </c>
      <c r="K213" s="14">
        <f>IF(H213/G213*100&gt;100,100,H213/G213*100)</f>
        <v>100</v>
      </c>
      <c r="L213" s="53"/>
      <c r="M213" s="54"/>
    </row>
    <row r="214" spans="1:17" ht="42.75" customHeight="1" thickBot="1" x14ac:dyDescent="0.3">
      <c r="A214" s="129"/>
      <c r="B214" s="132"/>
      <c r="C214" s="64" t="s">
        <v>3</v>
      </c>
      <c r="D214" s="26" t="s">
        <v>13</v>
      </c>
      <c r="E214" s="27" t="s">
        <v>4</v>
      </c>
      <c r="F214" s="27"/>
      <c r="G214" s="68">
        <v>90</v>
      </c>
      <c r="H214" s="28">
        <v>90</v>
      </c>
      <c r="I214" s="29"/>
      <c r="J214" s="29" t="s">
        <v>94</v>
      </c>
      <c r="K214" s="34">
        <f>IF(G214=0,0,IF(H214/G214*100&gt;110,110,H214/G214*100))</f>
        <v>100</v>
      </c>
      <c r="L214" s="30">
        <f>IF(G214=0,"",K214)</f>
        <v>100</v>
      </c>
      <c r="M214" s="40" t="str">
        <f>IF(G214=0,"",IF(L214&gt;=100,"Гос.задание по гос.услуге выполнено в полном объеме",IF(L214&gt;=90,"Гос.задание по гос.услуге выполнено",IF(L214&lt;90,"Гос.задание по гос.услуге не выполнено"))))</f>
        <v>Гос.задание по гос.услуге выполнено в полном объеме</v>
      </c>
    </row>
    <row r="215" spans="1:17" ht="16.5" customHeight="1" x14ac:dyDescent="0.25">
      <c r="A215" s="129"/>
      <c r="B215" s="132"/>
      <c r="C215" s="101" t="s">
        <v>60</v>
      </c>
      <c r="D215" s="123" t="s">
        <v>61</v>
      </c>
      <c r="E215" s="123"/>
      <c r="F215" s="123"/>
      <c r="G215" s="123"/>
      <c r="H215" s="123"/>
      <c r="I215" s="123"/>
      <c r="J215" s="123"/>
      <c r="K215" s="84">
        <f>G224+G230+G236+G242+G248+G254+G260+G266+G272</f>
        <v>0</v>
      </c>
      <c r="L215" s="85">
        <f>H224+H230+H236+H242+H248+H254+H260+H266+H272</f>
        <v>0</v>
      </c>
      <c r="M215" s="86">
        <f>IFERROR((M220+M226+M232+M238+M244+M250+M256+M262+M268)/(COUNTIF(M220,"&gt;0")+COUNTIF(M226,"&gt;0")+COUNTIF(M232,"&gt;0")+COUNTIF(M238,"&gt;0")+COUNTIF(M244,"&gt;0")+COUNTIF(M250,"&gt;0")+COUNTIF(M256,"&gt;0")+COUNTIF(M262,"&gt;0")+COUNTIF(M268,"&gt;0")),0)</f>
        <v>0</v>
      </c>
      <c r="N215" s="8"/>
      <c r="O215" s="8"/>
      <c r="P215" s="8"/>
      <c r="Q215" s="8"/>
    </row>
    <row r="216" spans="1:17" ht="48.75" customHeight="1" thickBot="1" x14ac:dyDescent="0.3">
      <c r="A216" s="129"/>
      <c r="B216" s="132"/>
      <c r="C216" s="102"/>
      <c r="D216" s="122"/>
      <c r="E216" s="122"/>
      <c r="F216" s="122"/>
      <c r="G216" s="122"/>
      <c r="H216" s="122"/>
      <c r="I216" s="122"/>
      <c r="J216" s="122"/>
      <c r="K216" s="87" t="s">
        <v>89</v>
      </c>
      <c r="L216" s="88" t="s">
        <v>88</v>
      </c>
      <c r="M216" s="90" t="str">
        <f>IF(M215&gt;=100,"Гос.задание по гос.услуге выполнено",IF(M215&gt;=90,"Гос.задание по гос.услуге в целом выполнено",IF(AND(M215&lt;90,M215&gt;0),"Гос.задание по гос.услуге не выполнено",IF(M215=0,"Гос.услуга отсутствует в госзадании"))))</f>
        <v>Гос.услуга отсутствует в госзадании</v>
      </c>
      <c r="N216" s="8"/>
      <c r="O216" s="8"/>
      <c r="P216" s="8"/>
      <c r="Q216" s="8"/>
    </row>
    <row r="217" spans="1:17" ht="75" customHeight="1" x14ac:dyDescent="0.25">
      <c r="A217" s="129"/>
      <c r="B217" s="132"/>
      <c r="C217" s="103" t="s">
        <v>7</v>
      </c>
      <c r="D217" s="1" t="s">
        <v>0</v>
      </c>
      <c r="E217" s="1" t="s">
        <v>1</v>
      </c>
      <c r="F217" s="1" t="s">
        <v>2</v>
      </c>
      <c r="G217" s="1" t="s">
        <v>22</v>
      </c>
      <c r="H217" s="1" t="s">
        <v>23</v>
      </c>
      <c r="I217" s="1" t="s">
        <v>6</v>
      </c>
      <c r="J217" s="1" t="s">
        <v>5</v>
      </c>
      <c r="K217" s="70" t="s">
        <v>20</v>
      </c>
      <c r="L217" s="70" t="s">
        <v>21</v>
      </c>
      <c r="M217" s="70" t="s">
        <v>12</v>
      </c>
    </row>
    <row r="218" spans="1:17" ht="18" customHeight="1" thickBot="1" x14ac:dyDescent="0.3">
      <c r="A218" s="129"/>
      <c r="B218" s="132"/>
      <c r="C218" s="104"/>
      <c r="D218" s="19">
        <v>1</v>
      </c>
      <c r="E218" s="19">
        <v>2</v>
      </c>
      <c r="F218" s="19">
        <v>3</v>
      </c>
      <c r="G218" s="19">
        <v>4</v>
      </c>
      <c r="H218" s="19">
        <v>5</v>
      </c>
      <c r="I218" s="19">
        <v>6</v>
      </c>
      <c r="J218" s="19">
        <v>7</v>
      </c>
      <c r="K218" s="19">
        <v>8</v>
      </c>
      <c r="L218" s="15">
        <v>9</v>
      </c>
      <c r="M218" s="15">
        <v>10</v>
      </c>
    </row>
    <row r="219" spans="1:17" ht="30.75" customHeight="1" x14ac:dyDescent="0.25">
      <c r="A219" s="129"/>
      <c r="B219" s="132"/>
      <c r="C219" s="96" t="s">
        <v>53</v>
      </c>
      <c r="D219" s="96"/>
      <c r="E219" s="96"/>
      <c r="F219" s="96"/>
      <c r="G219" s="96"/>
      <c r="H219" s="96"/>
      <c r="I219" s="96"/>
      <c r="J219" s="96"/>
      <c r="K219" s="96"/>
      <c r="L219" s="96"/>
      <c r="M219" s="97"/>
    </row>
    <row r="220" spans="1:17" ht="66" x14ac:dyDescent="0.25">
      <c r="A220" s="129"/>
      <c r="B220" s="132"/>
      <c r="C220" s="93" t="s">
        <v>24</v>
      </c>
      <c r="D220" s="21" t="s">
        <v>71</v>
      </c>
      <c r="E220" s="22" t="s">
        <v>14</v>
      </c>
      <c r="F220" s="23" t="s">
        <v>72</v>
      </c>
      <c r="G220" s="80">
        <f>G224/$G$483*100</f>
        <v>0</v>
      </c>
      <c r="H220" s="7">
        <f>H224/H483*100</f>
        <v>0</v>
      </c>
      <c r="I220" s="24"/>
      <c r="J220" s="24"/>
      <c r="K220" s="25" t="e">
        <f>IF(H220/G220*100&gt;100,100,H220/G220*100)</f>
        <v>#DIV/0!</v>
      </c>
      <c r="L220" s="44" t="str">
        <f>IF(G224=0,"",(K220+K221+K222+K223)/4)</f>
        <v/>
      </c>
      <c r="M220" s="47">
        <f>IF(G224&gt;0,(L220+L224)/2,0)</f>
        <v>0</v>
      </c>
    </row>
    <row r="221" spans="1:17" ht="79.5" customHeight="1" x14ac:dyDescent="0.25">
      <c r="A221" s="129"/>
      <c r="B221" s="132"/>
      <c r="C221" s="94"/>
      <c r="D221" s="9" t="s">
        <v>16</v>
      </c>
      <c r="E221" s="10" t="s">
        <v>14</v>
      </c>
      <c r="F221" s="11" t="s">
        <v>76</v>
      </c>
      <c r="G221" s="66">
        <v>0</v>
      </c>
      <c r="H221" s="7">
        <v>0</v>
      </c>
      <c r="I221" s="6"/>
      <c r="J221" s="6"/>
      <c r="K221" s="14" t="e">
        <f>IF(H221/G221*100&gt;100,100,H221/G221*100)</f>
        <v>#DIV/0!</v>
      </c>
      <c r="L221" s="20" t="str">
        <f>IF(G224=0,"",IF(L220&gt;=100,"Гос.задание по гос.услуге выполнено в полном объеме",IF(L220&gt;=90,"Гос.задание по гос.услуге выполнено",IF(L220&lt;90,"Гос.задание по гос.услуге не выполнено"))))</f>
        <v/>
      </c>
      <c r="M221" s="46" t="str">
        <f>IF(G224=0,"",IF(M220&gt;=100,"Гос.задание по гос.услуге выполнено в полном объеме",IF(M220&gt;=90,"Гос.задание по гос.услуге выполнено",IF(M220&lt;90,"Гос.задание по гос.услуге не выполнено"))))</f>
        <v/>
      </c>
    </row>
    <row r="222" spans="1:17" ht="67.5" customHeight="1" x14ac:dyDescent="0.25">
      <c r="A222" s="129"/>
      <c r="B222" s="132"/>
      <c r="C222" s="94"/>
      <c r="D222" s="9" t="s">
        <v>17</v>
      </c>
      <c r="E222" s="10" t="s">
        <v>14</v>
      </c>
      <c r="F222" s="11" t="s">
        <v>75</v>
      </c>
      <c r="G222" s="66">
        <v>0</v>
      </c>
      <c r="H222" s="7">
        <v>0</v>
      </c>
      <c r="I222" s="6"/>
      <c r="J222" s="6"/>
      <c r="K222" s="14" t="e">
        <f>IF(H222/G222*100&gt;100,100,H222/G222*100)</f>
        <v>#DIV/0!</v>
      </c>
      <c r="L222" s="37"/>
      <c r="M222" s="36"/>
    </row>
    <row r="223" spans="1:17" ht="92.4" x14ac:dyDescent="0.25">
      <c r="A223" s="129"/>
      <c r="B223" s="132"/>
      <c r="C223" s="95"/>
      <c r="D223" s="48" t="s">
        <v>49</v>
      </c>
      <c r="E223" s="49" t="s">
        <v>14</v>
      </c>
      <c r="F223" s="50" t="s">
        <v>77</v>
      </c>
      <c r="G223" s="67">
        <v>0</v>
      </c>
      <c r="H223" s="51">
        <v>0</v>
      </c>
      <c r="I223" s="52"/>
      <c r="J223" s="52"/>
      <c r="K223" s="14" t="e">
        <f>IF(H223/G223*100&gt;100,100,H223/G223*100)</f>
        <v>#DIV/0!</v>
      </c>
      <c r="L223" s="53"/>
      <c r="M223" s="54"/>
    </row>
    <row r="224" spans="1:17" ht="42.75" customHeight="1" thickBot="1" x14ac:dyDescent="0.3">
      <c r="A224" s="129"/>
      <c r="B224" s="132"/>
      <c r="C224" s="64" t="s">
        <v>3</v>
      </c>
      <c r="D224" s="26" t="s">
        <v>13</v>
      </c>
      <c r="E224" s="27" t="s">
        <v>4</v>
      </c>
      <c r="F224" s="27"/>
      <c r="G224" s="68">
        <v>0</v>
      </c>
      <c r="H224" s="28">
        <v>0</v>
      </c>
      <c r="I224" s="29"/>
      <c r="J224" s="29"/>
      <c r="K224" s="34">
        <f>IF(G224=0,0,IF(H224/G224*100&gt;110,110,H224/G224*100))</f>
        <v>0</v>
      </c>
      <c r="L224" s="30" t="str">
        <f>IF(G224=0,"",K224)</f>
        <v/>
      </c>
      <c r="M224" s="40" t="str">
        <f>IF(G224=0,"",IF(L224&gt;=100,"Гос.задание по гос.услуге выполнено в полном объеме",IF(L224&gt;=90,"Гос.задание по гос.услуге выполнено",IF(L224&lt;90,"Гос.задание по гос.услуге не выполнено"))))</f>
        <v/>
      </c>
    </row>
    <row r="225" spans="1:13" ht="30.75" customHeight="1" x14ac:dyDescent="0.25">
      <c r="A225" s="129"/>
      <c r="B225" s="132"/>
      <c r="C225" s="96" t="s">
        <v>50</v>
      </c>
      <c r="D225" s="96"/>
      <c r="E225" s="96"/>
      <c r="F225" s="96"/>
      <c r="G225" s="96"/>
      <c r="H225" s="96"/>
      <c r="I225" s="96"/>
      <c r="J225" s="96"/>
      <c r="K225" s="96"/>
      <c r="L225" s="96"/>
      <c r="M225" s="97"/>
    </row>
    <row r="226" spans="1:13" ht="66" x14ac:dyDescent="0.25">
      <c r="A226" s="129"/>
      <c r="B226" s="132"/>
      <c r="C226" s="93" t="s">
        <v>24</v>
      </c>
      <c r="D226" s="21" t="s">
        <v>71</v>
      </c>
      <c r="E226" s="22" t="s">
        <v>14</v>
      </c>
      <c r="F226" s="23" t="s">
        <v>72</v>
      </c>
      <c r="G226" s="80">
        <f>G230/$G$483*100</f>
        <v>0</v>
      </c>
      <c r="H226" s="7">
        <f>H230/H483*100</f>
        <v>0</v>
      </c>
      <c r="I226" s="24"/>
      <c r="J226" s="24"/>
      <c r="K226" s="25" t="e">
        <f>IF(H226/G226*100&gt;100,100,H226/G226*100)</f>
        <v>#DIV/0!</v>
      </c>
      <c r="L226" s="44" t="str">
        <f>IF(G230=0,"",(K226+K227+K228+K229)/4)</f>
        <v/>
      </c>
      <c r="M226" s="47">
        <f>IF(G230&gt;0,(L226+L230)/2,0)</f>
        <v>0</v>
      </c>
    </row>
    <row r="227" spans="1:13" ht="79.5" customHeight="1" x14ac:dyDescent="0.25">
      <c r="A227" s="129"/>
      <c r="B227" s="132"/>
      <c r="C227" s="94"/>
      <c r="D227" s="9" t="s">
        <v>16</v>
      </c>
      <c r="E227" s="10" t="s">
        <v>14</v>
      </c>
      <c r="F227" s="11" t="s">
        <v>76</v>
      </c>
      <c r="G227" s="66">
        <v>0</v>
      </c>
      <c r="H227" s="7">
        <v>0</v>
      </c>
      <c r="I227" s="6"/>
      <c r="J227" s="6"/>
      <c r="K227" s="14" t="e">
        <f>IF(H227/G227*100&gt;100,100,H227/G227*100)</f>
        <v>#DIV/0!</v>
      </c>
      <c r="L227" s="20" t="str">
        <f>IF(G230=0,"",IF(L226&gt;=100,"Гос.задание по гос.услуге выполнено в полном объеме",IF(L226&gt;=90,"Гос.задание по гос.услуге выполнено",IF(L226&lt;90,"Гос.задание по гос.услуге не выполнено"))))</f>
        <v/>
      </c>
      <c r="M227" s="46" t="str">
        <f>IF(G230=0,"",IF(M226&gt;=100,"Гос.задание по гос.услуге выполнено в полном объеме",IF(M226&gt;=90,"Гос.задание по гос.услуге выполнено",IF(M226&lt;90,"Гос.задание по гос.услуге не выполнено"))))</f>
        <v/>
      </c>
    </row>
    <row r="228" spans="1:13" ht="67.5" customHeight="1" x14ac:dyDescent="0.25">
      <c r="A228" s="129"/>
      <c r="B228" s="132"/>
      <c r="C228" s="94"/>
      <c r="D228" s="9" t="s">
        <v>17</v>
      </c>
      <c r="E228" s="10" t="s">
        <v>14</v>
      </c>
      <c r="F228" s="11" t="s">
        <v>75</v>
      </c>
      <c r="G228" s="66">
        <v>0</v>
      </c>
      <c r="H228" s="7">
        <v>0</v>
      </c>
      <c r="I228" s="6"/>
      <c r="J228" s="6"/>
      <c r="K228" s="14" t="e">
        <f>IF(H228/G228*100&gt;100,100,H228/G228*100)</f>
        <v>#DIV/0!</v>
      </c>
      <c r="L228" s="37"/>
      <c r="M228" s="36"/>
    </row>
    <row r="229" spans="1:13" ht="92.4" x14ac:dyDescent="0.25">
      <c r="A229" s="129"/>
      <c r="B229" s="132"/>
      <c r="C229" s="95"/>
      <c r="D229" s="48" t="s">
        <v>49</v>
      </c>
      <c r="E229" s="49" t="s">
        <v>14</v>
      </c>
      <c r="F229" s="50" t="s">
        <v>77</v>
      </c>
      <c r="G229" s="67">
        <v>0</v>
      </c>
      <c r="H229" s="51">
        <v>0</v>
      </c>
      <c r="I229" s="52"/>
      <c r="J229" s="52"/>
      <c r="K229" s="14" t="e">
        <f>IF(H229/G229*100&gt;100,100,H229/G229*100)</f>
        <v>#DIV/0!</v>
      </c>
      <c r="L229" s="53"/>
      <c r="M229" s="54"/>
    </row>
    <row r="230" spans="1:13" ht="42.75" customHeight="1" thickBot="1" x14ac:dyDescent="0.3">
      <c r="A230" s="129"/>
      <c r="B230" s="132"/>
      <c r="C230" s="64" t="s">
        <v>3</v>
      </c>
      <c r="D230" s="26" t="s">
        <v>13</v>
      </c>
      <c r="E230" s="27" t="s">
        <v>4</v>
      </c>
      <c r="F230" s="27"/>
      <c r="G230" s="68">
        <v>0</v>
      </c>
      <c r="H230" s="28">
        <v>0</v>
      </c>
      <c r="I230" s="29"/>
      <c r="J230" s="29"/>
      <c r="K230" s="34">
        <f>IF(G230=0,0,IF(H230/G230*100&gt;110,110,H230/G230*100))</f>
        <v>0</v>
      </c>
      <c r="L230" s="30" t="str">
        <f>IF(G230=0,"",K230)</f>
        <v/>
      </c>
      <c r="M230" s="40" t="str">
        <f>IF(G230=0,"",IF(L230&gt;=100,"Гос.задание по гос.услуге выполнено в полном объеме",IF(L230&gt;=90,"Гос.задание по гос.услуге выполнено",IF(L230&lt;90,"Гос.задание по гос.услуге не выполнено"))))</f>
        <v/>
      </c>
    </row>
    <row r="231" spans="1:13" ht="30.75" customHeight="1" x14ac:dyDescent="0.25">
      <c r="A231" s="129"/>
      <c r="B231" s="132"/>
      <c r="C231" s="96" t="s">
        <v>54</v>
      </c>
      <c r="D231" s="96"/>
      <c r="E231" s="96"/>
      <c r="F231" s="96"/>
      <c r="G231" s="96"/>
      <c r="H231" s="96"/>
      <c r="I231" s="96"/>
      <c r="J231" s="96"/>
      <c r="K231" s="96"/>
      <c r="L231" s="96"/>
      <c r="M231" s="97"/>
    </row>
    <row r="232" spans="1:13" ht="66" x14ac:dyDescent="0.25">
      <c r="A232" s="129"/>
      <c r="B232" s="132"/>
      <c r="C232" s="93" t="s">
        <v>24</v>
      </c>
      <c r="D232" s="21" t="s">
        <v>71</v>
      </c>
      <c r="E232" s="22" t="s">
        <v>14</v>
      </c>
      <c r="F232" s="23" t="s">
        <v>72</v>
      </c>
      <c r="G232" s="80">
        <f>G236/$G$483*100</f>
        <v>0</v>
      </c>
      <c r="H232" s="7">
        <f>H236/H483*100</f>
        <v>0</v>
      </c>
      <c r="I232" s="24"/>
      <c r="J232" s="24"/>
      <c r="K232" s="25" t="e">
        <f>IF(H232/G232*100&gt;100,100,H232/G232*100)</f>
        <v>#DIV/0!</v>
      </c>
      <c r="L232" s="44" t="str">
        <f>IF(G236=0,"",(K232+K233+K234+K235)/4)</f>
        <v/>
      </c>
      <c r="M232" s="47">
        <f>IF(G236&gt;0,(L232+L236)/2,0)</f>
        <v>0</v>
      </c>
    </row>
    <row r="233" spans="1:13" ht="79.5" customHeight="1" x14ac:dyDescent="0.25">
      <c r="A233" s="129"/>
      <c r="B233" s="132"/>
      <c r="C233" s="94"/>
      <c r="D233" s="9" t="s">
        <v>16</v>
      </c>
      <c r="E233" s="10" t="s">
        <v>14</v>
      </c>
      <c r="F233" s="11" t="s">
        <v>76</v>
      </c>
      <c r="G233" s="66">
        <v>0</v>
      </c>
      <c r="H233" s="7">
        <v>0</v>
      </c>
      <c r="I233" s="6"/>
      <c r="J233" s="6"/>
      <c r="K233" s="14" t="e">
        <f>IF(H233/G233*100&gt;100,100,H233/G233*100)</f>
        <v>#DIV/0!</v>
      </c>
      <c r="L233" s="20" t="str">
        <f>IF(G236=0,"",IF(L232&gt;=100,"Гос.задание по гос.услуге выполнено в полном объеме",IF(L232&gt;=90,"Гос.задание по гос.услуге выполнено",IF(L232&lt;90,"Гос.задание по гос.услуге не выполнено"))))</f>
        <v/>
      </c>
      <c r="M233" s="46" t="str">
        <f>IF(G236=0,"",IF(M232&gt;=100,"Гос.задание по гос.услуге выполнено в полном объеме",IF(M232&gt;=90,"Гос.задание по гос.услуге выполнено",IF(M232&lt;90,"Гос.задание по гос.услуге не выполнено"))))</f>
        <v/>
      </c>
    </row>
    <row r="234" spans="1:13" ht="67.5" customHeight="1" x14ac:dyDescent="0.25">
      <c r="A234" s="129"/>
      <c r="B234" s="132"/>
      <c r="C234" s="94"/>
      <c r="D234" s="9" t="s">
        <v>17</v>
      </c>
      <c r="E234" s="10" t="s">
        <v>14</v>
      </c>
      <c r="F234" s="11" t="s">
        <v>75</v>
      </c>
      <c r="G234" s="66">
        <v>0</v>
      </c>
      <c r="H234" s="7">
        <v>0</v>
      </c>
      <c r="I234" s="6"/>
      <c r="J234" s="6"/>
      <c r="K234" s="14" t="e">
        <f>IF(H234/G234*100&gt;100,100,H234/G234*100)</f>
        <v>#DIV/0!</v>
      </c>
      <c r="L234" s="37"/>
      <c r="M234" s="36"/>
    </row>
    <row r="235" spans="1:13" ht="92.4" x14ac:dyDescent="0.25">
      <c r="A235" s="129"/>
      <c r="B235" s="132"/>
      <c r="C235" s="95"/>
      <c r="D235" s="48" t="s">
        <v>49</v>
      </c>
      <c r="E235" s="49" t="s">
        <v>14</v>
      </c>
      <c r="F235" s="50" t="s">
        <v>77</v>
      </c>
      <c r="G235" s="67">
        <v>0</v>
      </c>
      <c r="H235" s="51">
        <v>0</v>
      </c>
      <c r="I235" s="52"/>
      <c r="J235" s="52"/>
      <c r="K235" s="14" t="e">
        <f>IF(H235/G235*100&gt;100,100,H235/G235*100)</f>
        <v>#DIV/0!</v>
      </c>
      <c r="L235" s="53"/>
      <c r="M235" s="54"/>
    </row>
    <row r="236" spans="1:13" ht="42.75" customHeight="1" thickBot="1" x14ac:dyDescent="0.3">
      <c r="A236" s="129"/>
      <c r="B236" s="132"/>
      <c r="C236" s="64" t="s">
        <v>3</v>
      </c>
      <c r="D236" s="26" t="s">
        <v>13</v>
      </c>
      <c r="E236" s="27" t="s">
        <v>4</v>
      </c>
      <c r="F236" s="27"/>
      <c r="G236" s="68">
        <v>0</v>
      </c>
      <c r="H236" s="28">
        <v>0</v>
      </c>
      <c r="I236" s="29"/>
      <c r="J236" s="29"/>
      <c r="K236" s="34">
        <f>IF(G236=0,0,IF(H236/G236*100&gt;110,110,H236/G236*100))</f>
        <v>0</v>
      </c>
      <c r="L236" s="30" t="str">
        <f>IF(G236=0,"",K236)</f>
        <v/>
      </c>
      <c r="M236" s="40" t="str">
        <f>IF(G236=0,"",IF(L236&gt;=100,"Гос.задание по гос.услуге выполнено в полном объеме",IF(L236&gt;=90,"Гос.задание по гос.услуге выполнено",IF(L236&lt;90,"Гос.задание по гос.услуге не выполнено"))))</f>
        <v/>
      </c>
    </row>
    <row r="237" spans="1:13" ht="30.75" customHeight="1" x14ac:dyDescent="0.25">
      <c r="A237" s="129"/>
      <c r="B237" s="132"/>
      <c r="C237" s="96" t="s">
        <v>29</v>
      </c>
      <c r="D237" s="96"/>
      <c r="E237" s="96"/>
      <c r="F237" s="96"/>
      <c r="G237" s="96"/>
      <c r="H237" s="96"/>
      <c r="I237" s="96"/>
      <c r="J237" s="96"/>
      <c r="K237" s="96"/>
      <c r="L237" s="96"/>
      <c r="M237" s="97"/>
    </row>
    <row r="238" spans="1:13" ht="66" x14ac:dyDescent="0.25">
      <c r="A238" s="129"/>
      <c r="B238" s="132"/>
      <c r="C238" s="93" t="s">
        <v>24</v>
      </c>
      <c r="D238" s="21" t="s">
        <v>71</v>
      </c>
      <c r="E238" s="22" t="s">
        <v>14</v>
      </c>
      <c r="F238" s="23" t="s">
        <v>72</v>
      </c>
      <c r="G238" s="80">
        <f>G242/$G$483*100</f>
        <v>0</v>
      </c>
      <c r="H238" s="7">
        <f>H242/483*100</f>
        <v>0</v>
      </c>
      <c r="I238" s="24"/>
      <c r="J238" s="24"/>
      <c r="K238" s="25" t="e">
        <f>IF(H238/G238*100&gt;100,100,H238/G238*100)</f>
        <v>#DIV/0!</v>
      </c>
      <c r="L238" s="44" t="str">
        <f>IF(G242=0,"",(K238+K239+K240+K241)/4)</f>
        <v/>
      </c>
      <c r="M238" s="47">
        <f>IF(G242&gt;0,(L238+L242)/2,0)</f>
        <v>0</v>
      </c>
    </row>
    <row r="239" spans="1:13" ht="79.5" customHeight="1" x14ac:dyDescent="0.25">
      <c r="A239" s="129"/>
      <c r="B239" s="132"/>
      <c r="C239" s="94"/>
      <c r="D239" s="9" t="s">
        <v>16</v>
      </c>
      <c r="E239" s="10" t="s">
        <v>14</v>
      </c>
      <c r="F239" s="11" t="s">
        <v>76</v>
      </c>
      <c r="G239" s="66">
        <v>0</v>
      </c>
      <c r="H239" s="7">
        <v>0</v>
      </c>
      <c r="I239" s="6"/>
      <c r="J239" s="6"/>
      <c r="K239" s="14" t="e">
        <f>IF(H239/G239*100&gt;100,100,H239/G239*100)</f>
        <v>#DIV/0!</v>
      </c>
      <c r="L239" s="20" t="str">
        <f>IF(G242=0,"",IF(L238&gt;=100,"Гос.задание по гос.услуге выполнено в полном объеме",IF(L238&gt;=90,"Гос.задание по гос.услуге выполнено",IF(L238&lt;90,"Гос.задание по гос.услуге не выполнено"))))</f>
        <v/>
      </c>
      <c r="M239" s="46" t="str">
        <f>IF(G242=0,"",IF(M238&gt;=100,"Гос.задание по гос.услуге выполнено в полном объеме",IF(M238&gt;=90,"Гос.задание по гос.услуге выполнено",IF(M238&lt;90,"Гос.задание по гос.услуге не выполнено"))))</f>
        <v/>
      </c>
    </row>
    <row r="240" spans="1:13" ht="67.5" customHeight="1" x14ac:dyDescent="0.25">
      <c r="A240" s="129"/>
      <c r="B240" s="132"/>
      <c r="C240" s="94"/>
      <c r="D240" s="9" t="s">
        <v>17</v>
      </c>
      <c r="E240" s="10" t="s">
        <v>14</v>
      </c>
      <c r="F240" s="11" t="s">
        <v>75</v>
      </c>
      <c r="G240" s="66">
        <v>0</v>
      </c>
      <c r="H240" s="7">
        <v>0</v>
      </c>
      <c r="I240" s="6"/>
      <c r="J240" s="6"/>
      <c r="K240" s="14" t="e">
        <f>IF(H240/G240*100&gt;100,100,H240/G240*100)</f>
        <v>#DIV/0!</v>
      </c>
      <c r="L240" s="37"/>
      <c r="M240" s="36"/>
    </row>
    <row r="241" spans="1:13" ht="92.4" x14ac:dyDescent="0.25">
      <c r="A241" s="129"/>
      <c r="B241" s="132"/>
      <c r="C241" s="95"/>
      <c r="D241" s="48" t="s">
        <v>49</v>
      </c>
      <c r="E241" s="49" t="s">
        <v>14</v>
      </c>
      <c r="F241" s="50" t="s">
        <v>77</v>
      </c>
      <c r="G241" s="67">
        <v>0</v>
      </c>
      <c r="H241" s="51">
        <v>0</v>
      </c>
      <c r="I241" s="52"/>
      <c r="J241" s="52"/>
      <c r="K241" s="14" t="e">
        <f>IF(H241/G241*100&gt;100,100,H241/G241*100)</f>
        <v>#DIV/0!</v>
      </c>
      <c r="L241" s="53"/>
      <c r="M241" s="54"/>
    </row>
    <row r="242" spans="1:13" ht="42.75" customHeight="1" thickBot="1" x14ac:dyDescent="0.3">
      <c r="A242" s="129"/>
      <c r="B242" s="132"/>
      <c r="C242" s="64" t="s">
        <v>3</v>
      </c>
      <c r="D242" s="26" t="s">
        <v>13</v>
      </c>
      <c r="E242" s="27" t="s">
        <v>4</v>
      </c>
      <c r="F242" s="27"/>
      <c r="G242" s="68">
        <v>0</v>
      </c>
      <c r="H242" s="28">
        <v>0</v>
      </c>
      <c r="I242" s="29"/>
      <c r="J242" s="29"/>
      <c r="K242" s="34">
        <f>IF(G242=0,0,IF(H242/G242*100&gt;110,110,H242/G242*100))</f>
        <v>0</v>
      </c>
      <c r="L242" s="30" t="str">
        <f>IF(G242=0,"",K242)</f>
        <v/>
      </c>
      <c r="M242" s="40" t="str">
        <f>IF(G242=0,"",IF(L242&gt;=100,"Гос.задание по гос.услуге выполнено в полном объеме",IF(L242&gt;=90,"Гос.задание по гос.услуге выполнено",IF(L242&lt;90,"Гос.задание по гос.услуге не выполнено"))))</f>
        <v/>
      </c>
    </row>
    <row r="243" spans="1:13" ht="30.75" customHeight="1" x14ac:dyDescent="0.25">
      <c r="A243" s="129"/>
      <c r="B243" s="132"/>
      <c r="C243" s="96" t="s">
        <v>25</v>
      </c>
      <c r="D243" s="96"/>
      <c r="E243" s="96"/>
      <c r="F243" s="96"/>
      <c r="G243" s="96"/>
      <c r="H243" s="96"/>
      <c r="I243" s="96"/>
      <c r="J243" s="96"/>
      <c r="K243" s="96"/>
      <c r="L243" s="96"/>
      <c r="M243" s="97"/>
    </row>
    <row r="244" spans="1:13" ht="66" x14ac:dyDescent="0.25">
      <c r="A244" s="129"/>
      <c r="B244" s="132"/>
      <c r="C244" s="93" t="s">
        <v>24</v>
      </c>
      <c r="D244" s="21" t="s">
        <v>71</v>
      </c>
      <c r="E244" s="22" t="s">
        <v>14</v>
      </c>
      <c r="F244" s="23" t="s">
        <v>72</v>
      </c>
      <c r="G244" s="80">
        <f>G248/$G$483*100</f>
        <v>0</v>
      </c>
      <c r="H244" s="7">
        <f>H248/H483*100</f>
        <v>0</v>
      </c>
      <c r="I244" s="24"/>
      <c r="J244" s="24"/>
      <c r="K244" s="25" t="e">
        <f>IF(H244/G244*100&gt;100,100,H244/G244*100)</f>
        <v>#DIV/0!</v>
      </c>
      <c r="L244" s="44" t="str">
        <f>IF(G248=0,"",(K244+K245+K246+K247)/4)</f>
        <v/>
      </c>
      <c r="M244" s="47">
        <f>IF(G248&gt;0,(L244+L248)/2,0)</f>
        <v>0</v>
      </c>
    </row>
    <row r="245" spans="1:13" ht="79.5" customHeight="1" x14ac:dyDescent="0.25">
      <c r="A245" s="129"/>
      <c r="B245" s="132"/>
      <c r="C245" s="94"/>
      <c r="D245" s="9" t="s">
        <v>16</v>
      </c>
      <c r="E245" s="10" t="s">
        <v>14</v>
      </c>
      <c r="F245" s="11" t="s">
        <v>76</v>
      </c>
      <c r="G245" s="66">
        <v>0</v>
      </c>
      <c r="H245" s="7">
        <v>0</v>
      </c>
      <c r="I245" s="6"/>
      <c r="J245" s="6"/>
      <c r="K245" s="14" t="e">
        <f>IF(H245/G245*100&gt;100,100,H245/G245*100)</f>
        <v>#DIV/0!</v>
      </c>
      <c r="L245" s="20" t="str">
        <f>IF(G248=0,"",IF(L244&gt;=100,"Гос.задание по гос.услуге выполнено в полном объеме",IF(L244&gt;=90,"Гос.задание по гос.услуге выполнено",IF(L244&lt;90,"Гос.задание по гос.услуге не выполнено"))))</f>
        <v/>
      </c>
      <c r="M245" s="46" t="str">
        <f>IF(G248=0,"",IF(M244&gt;=100,"Гос.задание по гос.услуге выполнено в полном объеме",IF(M244&gt;=90,"Гос.задание по гос.услуге выполнено",IF(M244&lt;90,"Гос.задание по гос.услуге не выполнено"))))</f>
        <v/>
      </c>
    </row>
    <row r="246" spans="1:13" ht="67.5" customHeight="1" x14ac:dyDescent="0.25">
      <c r="A246" s="129"/>
      <c r="B246" s="132"/>
      <c r="C246" s="94"/>
      <c r="D246" s="9" t="s">
        <v>17</v>
      </c>
      <c r="E246" s="10" t="s">
        <v>14</v>
      </c>
      <c r="F246" s="11" t="s">
        <v>75</v>
      </c>
      <c r="G246" s="66">
        <v>0</v>
      </c>
      <c r="H246" s="7">
        <v>0</v>
      </c>
      <c r="I246" s="6"/>
      <c r="J246" s="6"/>
      <c r="K246" s="14" t="e">
        <f>IF(H246/G246*100&gt;100,100,H246/G246*100)</f>
        <v>#DIV/0!</v>
      </c>
      <c r="L246" s="37"/>
      <c r="M246" s="36"/>
    </row>
    <row r="247" spans="1:13" ht="92.4" x14ac:dyDescent="0.25">
      <c r="A247" s="129"/>
      <c r="B247" s="132"/>
      <c r="C247" s="95"/>
      <c r="D247" s="48" t="s">
        <v>49</v>
      </c>
      <c r="E247" s="49" t="s">
        <v>14</v>
      </c>
      <c r="F247" s="50" t="s">
        <v>77</v>
      </c>
      <c r="G247" s="67">
        <v>0</v>
      </c>
      <c r="H247" s="51">
        <v>0</v>
      </c>
      <c r="I247" s="52"/>
      <c r="J247" s="52"/>
      <c r="K247" s="14" t="e">
        <f>IF(H247/G247*100&gt;100,100,H247/G247*100)</f>
        <v>#DIV/0!</v>
      </c>
      <c r="L247" s="53"/>
      <c r="M247" s="54"/>
    </row>
    <row r="248" spans="1:13" ht="42.75" customHeight="1" thickBot="1" x14ac:dyDescent="0.3">
      <c r="A248" s="129"/>
      <c r="B248" s="132"/>
      <c r="C248" s="64" t="s">
        <v>3</v>
      </c>
      <c r="D248" s="26" t="s">
        <v>13</v>
      </c>
      <c r="E248" s="27" t="s">
        <v>4</v>
      </c>
      <c r="F248" s="27"/>
      <c r="G248" s="68">
        <v>0</v>
      </c>
      <c r="H248" s="28">
        <v>0</v>
      </c>
      <c r="I248" s="29"/>
      <c r="J248" s="29"/>
      <c r="K248" s="34">
        <f>IF(G248=0,0,IF(H248/G248*100&gt;110,110,H248/G248*100))</f>
        <v>0</v>
      </c>
      <c r="L248" s="30" t="str">
        <f>IF(G248=0,"",K248)</f>
        <v/>
      </c>
      <c r="M248" s="40" t="str">
        <f>IF(G248=0,"",IF(L248&gt;=100,"Гос.задание по гос.услуге выполнено в полном объеме",IF(L248&gt;=90,"Гос.задание по гос.услуге выполнено",IF(L248&lt;90,"Гос.задание по гос.услуге не выполнено"))))</f>
        <v/>
      </c>
    </row>
    <row r="249" spans="1:13" ht="30.75" customHeight="1" x14ac:dyDescent="0.25">
      <c r="A249" s="129"/>
      <c r="B249" s="132"/>
      <c r="C249" s="96" t="s">
        <v>27</v>
      </c>
      <c r="D249" s="96"/>
      <c r="E249" s="96"/>
      <c r="F249" s="96"/>
      <c r="G249" s="96"/>
      <c r="H249" s="96"/>
      <c r="I249" s="96"/>
      <c r="J249" s="96"/>
      <c r="K249" s="96"/>
      <c r="L249" s="96"/>
      <c r="M249" s="97"/>
    </row>
    <row r="250" spans="1:13" ht="66" x14ac:dyDescent="0.25">
      <c r="A250" s="129"/>
      <c r="B250" s="132"/>
      <c r="C250" s="93" t="s">
        <v>24</v>
      </c>
      <c r="D250" s="21" t="s">
        <v>71</v>
      </c>
      <c r="E250" s="22" t="s">
        <v>14</v>
      </c>
      <c r="F250" s="23" t="s">
        <v>72</v>
      </c>
      <c r="G250" s="80">
        <f>G254/$G$483*100</f>
        <v>0</v>
      </c>
      <c r="H250" s="7">
        <f>H254/H483*100</f>
        <v>0</v>
      </c>
      <c r="I250" s="24"/>
      <c r="J250" s="24"/>
      <c r="K250" s="25" t="e">
        <f>IF(H250/G250*100&gt;100,100,H250/G250*100)</f>
        <v>#DIV/0!</v>
      </c>
      <c r="L250" s="44" t="str">
        <f>IF(G254=0,"",(K250+K251+K252+K253)/4)</f>
        <v/>
      </c>
      <c r="M250" s="47">
        <f>IF(G254&gt;0,(L250+L254)/2,0)</f>
        <v>0</v>
      </c>
    </row>
    <row r="251" spans="1:13" ht="79.5" customHeight="1" x14ac:dyDescent="0.25">
      <c r="A251" s="129"/>
      <c r="B251" s="132"/>
      <c r="C251" s="94"/>
      <c r="D251" s="9" t="s">
        <v>16</v>
      </c>
      <c r="E251" s="10" t="s">
        <v>14</v>
      </c>
      <c r="F251" s="11" t="s">
        <v>76</v>
      </c>
      <c r="G251" s="66">
        <v>0</v>
      </c>
      <c r="H251" s="7">
        <v>0</v>
      </c>
      <c r="I251" s="6"/>
      <c r="J251" s="6"/>
      <c r="K251" s="14" t="e">
        <f>IF(H251/G251*100&gt;100,100,H251/G251*100)</f>
        <v>#DIV/0!</v>
      </c>
      <c r="L251" s="20" t="str">
        <f>IF(G254=0,"",IF(L250&gt;=100,"Гос.задание по гос.услуге выполнено в полном объеме",IF(L250&gt;=90,"Гос.задание по гос.услуге выполнено",IF(L250&lt;90,"Гос.задание по гос.услуге не выполнено"))))</f>
        <v/>
      </c>
      <c r="M251" s="46" t="str">
        <f>IF(G254=0,"",IF(M250&gt;=100,"Гос.задание по гос.услуге выполнено в полном объеме",IF(M250&gt;=90,"Гос.задание по гос.услуге выполнено",IF(M250&lt;90,"Гос.задание по гос.услуге не выполнено"))))</f>
        <v/>
      </c>
    </row>
    <row r="252" spans="1:13" ht="67.5" customHeight="1" x14ac:dyDescent="0.25">
      <c r="A252" s="129"/>
      <c r="B252" s="132"/>
      <c r="C252" s="94"/>
      <c r="D252" s="9" t="s">
        <v>17</v>
      </c>
      <c r="E252" s="10" t="s">
        <v>14</v>
      </c>
      <c r="F252" s="11" t="s">
        <v>75</v>
      </c>
      <c r="G252" s="66">
        <v>0</v>
      </c>
      <c r="H252" s="7">
        <v>0</v>
      </c>
      <c r="I252" s="6"/>
      <c r="J252" s="6"/>
      <c r="K252" s="14" t="e">
        <f>IF(H252/G252*100&gt;100,100,H252/G252*100)</f>
        <v>#DIV/0!</v>
      </c>
      <c r="L252" s="37"/>
      <c r="M252" s="36"/>
    </row>
    <row r="253" spans="1:13" ht="92.4" x14ac:dyDescent="0.25">
      <c r="A253" s="129"/>
      <c r="B253" s="132"/>
      <c r="C253" s="95"/>
      <c r="D253" s="48" t="s">
        <v>49</v>
      </c>
      <c r="E253" s="49" t="s">
        <v>14</v>
      </c>
      <c r="F253" s="50" t="s">
        <v>77</v>
      </c>
      <c r="G253" s="67">
        <v>0</v>
      </c>
      <c r="H253" s="51">
        <v>0</v>
      </c>
      <c r="I253" s="52"/>
      <c r="J253" s="52"/>
      <c r="K253" s="14" t="e">
        <f>IF(H253/G253*100&gt;100,100,H253/G253*100)</f>
        <v>#DIV/0!</v>
      </c>
      <c r="L253" s="53"/>
      <c r="M253" s="54"/>
    </row>
    <row r="254" spans="1:13" ht="42.75" customHeight="1" thickBot="1" x14ac:dyDescent="0.3">
      <c r="A254" s="129"/>
      <c r="B254" s="132"/>
      <c r="C254" s="64" t="s">
        <v>3</v>
      </c>
      <c r="D254" s="26" t="s">
        <v>13</v>
      </c>
      <c r="E254" s="27" t="s">
        <v>4</v>
      </c>
      <c r="F254" s="27"/>
      <c r="G254" s="68">
        <v>0</v>
      </c>
      <c r="H254" s="28">
        <v>0</v>
      </c>
      <c r="I254" s="29"/>
      <c r="J254" s="29"/>
      <c r="K254" s="34">
        <f>IF(G254=0,0,IF(H254/G254*100&gt;110,110,H254/G254*100))</f>
        <v>0</v>
      </c>
      <c r="L254" s="30" t="str">
        <f>IF(G254=0,"",K254)</f>
        <v/>
      </c>
      <c r="M254" s="40" t="str">
        <f>IF(G254=0,"",IF(L254&gt;=100,"Гос.задание по гос.услуге выполнено в полном объеме",IF(L254&gt;=90,"Гос.задание по гос.услуге выполнено",IF(L254&lt;90,"Гос.задание по гос.услуге не выполнено"))))</f>
        <v/>
      </c>
    </row>
    <row r="255" spans="1:13" ht="30" customHeight="1" x14ac:dyDescent="0.25">
      <c r="A255" s="129"/>
      <c r="B255" s="132"/>
      <c r="C255" s="98" t="s">
        <v>51</v>
      </c>
      <c r="D255" s="99"/>
      <c r="E255" s="99"/>
      <c r="F255" s="99"/>
      <c r="G255" s="99"/>
      <c r="H255" s="99"/>
      <c r="I255" s="99"/>
      <c r="J255" s="99"/>
      <c r="K255" s="99"/>
      <c r="L255" s="99"/>
      <c r="M255" s="100"/>
    </row>
    <row r="256" spans="1:13" ht="66" x14ac:dyDescent="0.25">
      <c r="A256" s="129"/>
      <c r="B256" s="132"/>
      <c r="C256" s="93" t="s">
        <v>24</v>
      </c>
      <c r="D256" s="21" t="s">
        <v>71</v>
      </c>
      <c r="E256" s="22" t="s">
        <v>14</v>
      </c>
      <c r="F256" s="23" t="s">
        <v>72</v>
      </c>
      <c r="G256" s="80">
        <f>G260/$G$483*100</f>
        <v>0</v>
      </c>
      <c r="H256" s="7">
        <f>H260/H483*100</f>
        <v>0</v>
      </c>
      <c r="I256" s="24"/>
      <c r="J256" s="24"/>
      <c r="K256" s="25" t="e">
        <f>IF(H256/G256*100&gt;100,100,H256/G256*100)</f>
        <v>#DIV/0!</v>
      </c>
      <c r="L256" s="44" t="str">
        <f>IF(G260=0,"",(K256+K257+K258+K259)/4)</f>
        <v/>
      </c>
      <c r="M256" s="47">
        <f>IF(G260&gt;0,(L256+L260)/2,0)</f>
        <v>0</v>
      </c>
    </row>
    <row r="257" spans="1:13" ht="79.5" customHeight="1" x14ac:dyDescent="0.25">
      <c r="A257" s="129"/>
      <c r="B257" s="132"/>
      <c r="C257" s="94"/>
      <c r="D257" s="9" t="s">
        <v>16</v>
      </c>
      <c r="E257" s="10" t="s">
        <v>14</v>
      </c>
      <c r="F257" s="11" t="s">
        <v>76</v>
      </c>
      <c r="G257" s="66">
        <v>0</v>
      </c>
      <c r="H257" s="7">
        <v>0</v>
      </c>
      <c r="I257" s="6"/>
      <c r="J257" s="6"/>
      <c r="K257" s="14" t="e">
        <f>IF(H257/G257*100&gt;100,100,H257/G257*100)</f>
        <v>#DIV/0!</v>
      </c>
      <c r="L257" s="20" t="str">
        <f>IF(G260=0,"",IF(L256&gt;=100,"Гос.задание по гос.услуге выполнено в полном объеме",IF(L256&gt;=90,"Гос.задание по гос.услуге выполнено",IF(L256&lt;90,"Гос.задание по гос.услуге не выполнено"))))</f>
        <v/>
      </c>
      <c r="M257" s="46" t="str">
        <f>IF(G260=0,"",IF(M256&gt;=100,"Гос.задание по гос.услуге выполнено в полном объеме",IF(M256&gt;=90,"Гос.задание по гос.услуге выполнено",IF(M256&lt;90,"Гос.задание по гос.услуге не выполнено"))))</f>
        <v/>
      </c>
    </row>
    <row r="258" spans="1:13" ht="67.5" customHeight="1" x14ac:dyDescent="0.25">
      <c r="A258" s="129"/>
      <c r="B258" s="132"/>
      <c r="C258" s="94"/>
      <c r="D258" s="9" t="s">
        <v>17</v>
      </c>
      <c r="E258" s="10" t="s">
        <v>14</v>
      </c>
      <c r="F258" s="11" t="s">
        <v>75</v>
      </c>
      <c r="G258" s="66">
        <v>0</v>
      </c>
      <c r="H258" s="7">
        <v>0</v>
      </c>
      <c r="I258" s="6"/>
      <c r="J258" s="6"/>
      <c r="K258" s="14" t="e">
        <f>IF(H258/G258*100&gt;100,100,H258/G258*100)</f>
        <v>#DIV/0!</v>
      </c>
      <c r="L258" s="37"/>
      <c r="M258" s="36"/>
    </row>
    <row r="259" spans="1:13" ht="92.4" x14ac:dyDescent="0.25">
      <c r="A259" s="129"/>
      <c r="B259" s="132"/>
      <c r="C259" s="95"/>
      <c r="D259" s="48" t="s">
        <v>49</v>
      </c>
      <c r="E259" s="49" t="s">
        <v>14</v>
      </c>
      <c r="F259" s="50" t="s">
        <v>77</v>
      </c>
      <c r="G259" s="67">
        <v>0</v>
      </c>
      <c r="H259" s="51">
        <v>0</v>
      </c>
      <c r="I259" s="52"/>
      <c r="J259" s="52"/>
      <c r="K259" s="14" t="e">
        <f>IF(H259/G259*100&gt;100,100,H259/G259*100)</f>
        <v>#DIV/0!</v>
      </c>
      <c r="L259" s="53"/>
      <c r="M259" s="54"/>
    </row>
    <row r="260" spans="1:13" ht="42.75" customHeight="1" thickBot="1" x14ac:dyDescent="0.3">
      <c r="A260" s="129"/>
      <c r="B260" s="132"/>
      <c r="C260" s="64" t="s">
        <v>3</v>
      </c>
      <c r="D260" s="26" t="s">
        <v>13</v>
      </c>
      <c r="E260" s="27" t="s">
        <v>4</v>
      </c>
      <c r="F260" s="27"/>
      <c r="G260" s="68">
        <v>0</v>
      </c>
      <c r="H260" s="28">
        <v>0</v>
      </c>
      <c r="I260" s="29"/>
      <c r="J260" s="29"/>
      <c r="K260" s="34">
        <f>IF(G260=0,0,IF(H260/G260*100&gt;110,110,H260/G260*100))</f>
        <v>0</v>
      </c>
      <c r="L260" s="30" t="str">
        <f>IF(G260=0,"",K260)</f>
        <v/>
      </c>
      <c r="M260" s="40" t="str">
        <f>IF(G260=0,"",IF(L260&gt;=100,"Гос.задание по гос.услуге выполнено в полном объеме",IF(L260&gt;=90,"Гос.задание по гос.услуге выполнено",IF(L260&lt;90,"Гос.задание по гос.услуге не выполнено"))))</f>
        <v/>
      </c>
    </row>
    <row r="261" spans="1:13" ht="28.5" customHeight="1" x14ac:dyDescent="0.25">
      <c r="A261" s="129"/>
      <c r="B261" s="132"/>
      <c r="C261" s="98" t="s">
        <v>28</v>
      </c>
      <c r="D261" s="99"/>
      <c r="E261" s="99"/>
      <c r="F261" s="99"/>
      <c r="G261" s="99"/>
      <c r="H261" s="99"/>
      <c r="I261" s="99"/>
      <c r="J261" s="99"/>
      <c r="K261" s="99"/>
      <c r="L261" s="99"/>
      <c r="M261" s="100"/>
    </row>
    <row r="262" spans="1:13" ht="66" x14ac:dyDescent="0.25">
      <c r="A262" s="129"/>
      <c r="B262" s="132"/>
      <c r="C262" s="93" t="s">
        <v>24</v>
      </c>
      <c r="D262" s="21" t="s">
        <v>71</v>
      </c>
      <c r="E262" s="22" t="s">
        <v>14</v>
      </c>
      <c r="F262" s="23" t="s">
        <v>72</v>
      </c>
      <c r="G262" s="80">
        <f>G266/$G$483*100</f>
        <v>0</v>
      </c>
      <c r="H262" s="7">
        <f>H266/H483*100</f>
        <v>0</v>
      </c>
      <c r="I262" s="24"/>
      <c r="J262" s="24"/>
      <c r="K262" s="25" t="e">
        <f>IF(H262/G262*100&gt;100,100,H262/G262*100)</f>
        <v>#DIV/0!</v>
      </c>
      <c r="L262" s="44" t="str">
        <f>IF(G266=0,"",(K262+K263+K264+K265)/4)</f>
        <v/>
      </c>
      <c r="M262" s="47">
        <f>IF(G266&gt;0,(L262+L266)/2,0)</f>
        <v>0</v>
      </c>
    </row>
    <row r="263" spans="1:13" ht="79.5" customHeight="1" x14ac:dyDescent="0.25">
      <c r="A263" s="129"/>
      <c r="B263" s="132"/>
      <c r="C263" s="94"/>
      <c r="D263" s="9" t="s">
        <v>16</v>
      </c>
      <c r="E263" s="10" t="s">
        <v>14</v>
      </c>
      <c r="F263" s="11" t="s">
        <v>76</v>
      </c>
      <c r="G263" s="66">
        <v>0</v>
      </c>
      <c r="H263" s="7">
        <v>0</v>
      </c>
      <c r="I263" s="6"/>
      <c r="J263" s="6"/>
      <c r="K263" s="14" t="e">
        <f>IF(H263/G263*100&gt;100,100,H263/G263*100)</f>
        <v>#DIV/0!</v>
      </c>
      <c r="L263" s="20" t="str">
        <f>IF(G266=0,"",IF(L262&gt;=100,"Гос.задание по гос.услуге выполнено в полном объеме",IF(L262&gt;=90,"Гос.задание по гос.услуге выполнено",IF(L262&lt;90,"Гос.задание по гос.услуге не выполнено"))))</f>
        <v/>
      </c>
      <c r="M263" s="46" t="str">
        <f>IF(G266=0,"",IF(M262&gt;=100,"Гос.задание по гос.услуге выполнено в полном объеме",IF(M262&gt;=90,"Гос.задание по гос.услуге выполнено",IF(M262&lt;90,"Гос.задание по гос.услуге не выполнено"))))</f>
        <v/>
      </c>
    </row>
    <row r="264" spans="1:13" ht="67.5" customHeight="1" x14ac:dyDescent="0.25">
      <c r="A264" s="129"/>
      <c r="B264" s="132"/>
      <c r="C264" s="94"/>
      <c r="D264" s="9" t="s">
        <v>17</v>
      </c>
      <c r="E264" s="10" t="s">
        <v>14</v>
      </c>
      <c r="F264" s="11" t="s">
        <v>75</v>
      </c>
      <c r="G264" s="66">
        <v>0</v>
      </c>
      <c r="H264" s="7">
        <v>0</v>
      </c>
      <c r="I264" s="6"/>
      <c r="J264" s="6"/>
      <c r="K264" s="14" t="e">
        <f>IF(H264/G264*100&gt;100,100,H264/G264*100)</f>
        <v>#DIV/0!</v>
      </c>
      <c r="L264" s="37"/>
      <c r="M264" s="36"/>
    </row>
    <row r="265" spans="1:13" ht="92.4" x14ac:dyDescent="0.25">
      <c r="A265" s="129"/>
      <c r="B265" s="132"/>
      <c r="C265" s="95"/>
      <c r="D265" s="48" t="s">
        <v>49</v>
      </c>
      <c r="E265" s="49" t="s">
        <v>14</v>
      </c>
      <c r="F265" s="50" t="s">
        <v>77</v>
      </c>
      <c r="G265" s="67">
        <v>0</v>
      </c>
      <c r="H265" s="51">
        <v>0</v>
      </c>
      <c r="I265" s="52"/>
      <c r="J265" s="52"/>
      <c r="K265" s="14" t="e">
        <f>IF(H265/G265*100&gt;100,100,H265/G265*100)</f>
        <v>#DIV/0!</v>
      </c>
      <c r="L265" s="53"/>
      <c r="M265" s="54"/>
    </row>
    <row r="266" spans="1:13" ht="42.75" customHeight="1" thickBot="1" x14ac:dyDescent="0.3">
      <c r="A266" s="129"/>
      <c r="B266" s="132"/>
      <c r="C266" s="64" t="s">
        <v>3</v>
      </c>
      <c r="D266" s="26" t="s">
        <v>13</v>
      </c>
      <c r="E266" s="27" t="s">
        <v>4</v>
      </c>
      <c r="F266" s="27"/>
      <c r="G266" s="68">
        <v>0</v>
      </c>
      <c r="H266" s="28">
        <v>0</v>
      </c>
      <c r="I266" s="29"/>
      <c r="J266" s="29"/>
      <c r="K266" s="34">
        <f>IF(G266=0,0,IF(H266/G266*100&gt;110,110,H266/G266*100))</f>
        <v>0</v>
      </c>
      <c r="L266" s="30" t="str">
        <f>IF(G266=0,"",K266)</f>
        <v/>
      </c>
      <c r="M266" s="40" t="str">
        <f>IF(G266=0,"",IF(L266&gt;=100,"Гос.задание по гос.услуге выполнено в полном объеме",IF(L266&gt;=90,"Гос.задание по гос.услуге выполнено",IF(L266&lt;90,"Гос.задание по гос.услуге не выполнено"))))</f>
        <v/>
      </c>
    </row>
    <row r="267" spans="1:13" ht="28.5" customHeight="1" x14ac:dyDescent="0.25">
      <c r="A267" s="129"/>
      <c r="B267" s="132"/>
      <c r="C267" s="98" t="s">
        <v>52</v>
      </c>
      <c r="D267" s="99"/>
      <c r="E267" s="99"/>
      <c r="F267" s="99"/>
      <c r="G267" s="99"/>
      <c r="H267" s="99"/>
      <c r="I267" s="99"/>
      <c r="J267" s="99"/>
      <c r="K267" s="99"/>
      <c r="L267" s="99"/>
      <c r="M267" s="100"/>
    </row>
    <row r="268" spans="1:13" ht="66" x14ac:dyDescent="0.25">
      <c r="A268" s="129"/>
      <c r="B268" s="132"/>
      <c r="C268" s="93" t="s">
        <v>24</v>
      </c>
      <c r="D268" s="21" t="s">
        <v>71</v>
      </c>
      <c r="E268" s="22" t="s">
        <v>14</v>
      </c>
      <c r="F268" s="23" t="s">
        <v>72</v>
      </c>
      <c r="G268" s="80">
        <f>G272/$G$483*100</f>
        <v>0</v>
      </c>
      <c r="H268" s="7">
        <f>H272/H483*100</f>
        <v>0</v>
      </c>
      <c r="I268" s="24"/>
      <c r="J268" s="24"/>
      <c r="K268" s="25" t="e">
        <f>IF(H268/G268*100&gt;100,100,H268/G268*100)</f>
        <v>#DIV/0!</v>
      </c>
      <c r="L268" s="44" t="str">
        <f>IF(G272=0,"",(K268+K269+K270+K271)/4)</f>
        <v/>
      </c>
      <c r="M268" s="47">
        <f>IF(G272&gt;0,(L268+L272)/2,0)</f>
        <v>0</v>
      </c>
    </row>
    <row r="269" spans="1:13" ht="79.5" customHeight="1" x14ac:dyDescent="0.25">
      <c r="A269" s="129"/>
      <c r="B269" s="132"/>
      <c r="C269" s="94"/>
      <c r="D269" s="9" t="s">
        <v>16</v>
      </c>
      <c r="E269" s="10" t="s">
        <v>14</v>
      </c>
      <c r="F269" s="11" t="s">
        <v>76</v>
      </c>
      <c r="G269" s="66">
        <v>0</v>
      </c>
      <c r="H269" s="7">
        <v>0</v>
      </c>
      <c r="I269" s="6"/>
      <c r="J269" s="6"/>
      <c r="K269" s="14" t="e">
        <f>IF(H269/G269*100&gt;100,100,H269/G269*100)</f>
        <v>#DIV/0!</v>
      </c>
      <c r="L269" s="20" t="str">
        <f>IF(G272=0,"",IF(L268&gt;=100,"Гос.задание по гос.услуге выполнено в полном объеме",IF(L268&gt;=90,"Гос.задание по гос.услуге выполнено",IF(L268&lt;90,"Гос.задание по гос.услуге не выполнено"))))</f>
        <v/>
      </c>
      <c r="M269" s="46" t="str">
        <f>IF(G272=0,"",IF(M268&gt;=100,"Гос.задание по гос.услуге выполнено в полном объеме",IF(M268&gt;=90,"Гос.задание по гос.услуге выполнено",IF(M268&lt;90,"Гос.задание по гос.услуге не выполнено"))))</f>
        <v/>
      </c>
    </row>
    <row r="270" spans="1:13" ht="67.5" customHeight="1" x14ac:dyDescent="0.25">
      <c r="A270" s="129"/>
      <c r="B270" s="132"/>
      <c r="C270" s="94"/>
      <c r="D270" s="9" t="s">
        <v>17</v>
      </c>
      <c r="E270" s="10" t="s">
        <v>14</v>
      </c>
      <c r="F270" s="11" t="s">
        <v>75</v>
      </c>
      <c r="G270" s="66">
        <v>0</v>
      </c>
      <c r="H270" s="7">
        <v>0</v>
      </c>
      <c r="I270" s="6"/>
      <c r="J270" s="6"/>
      <c r="K270" s="14" t="e">
        <f>IF(H270/G270*100&gt;100,100,H270/G270*100)</f>
        <v>#DIV/0!</v>
      </c>
      <c r="L270" s="37"/>
      <c r="M270" s="36"/>
    </row>
    <row r="271" spans="1:13" ht="92.4" x14ac:dyDescent="0.25">
      <c r="A271" s="129"/>
      <c r="B271" s="132"/>
      <c r="C271" s="95"/>
      <c r="D271" s="48" t="s">
        <v>49</v>
      </c>
      <c r="E271" s="49" t="s">
        <v>14</v>
      </c>
      <c r="F271" s="50" t="s">
        <v>77</v>
      </c>
      <c r="G271" s="67">
        <v>0</v>
      </c>
      <c r="H271" s="51">
        <v>0</v>
      </c>
      <c r="I271" s="52"/>
      <c r="J271" s="52"/>
      <c r="K271" s="14" t="e">
        <f>IF(H271/G271*100&gt;100,100,H271/G271*100)</f>
        <v>#DIV/0!</v>
      </c>
      <c r="L271" s="53"/>
      <c r="M271" s="54"/>
    </row>
    <row r="272" spans="1:13" ht="42.75" customHeight="1" thickBot="1" x14ac:dyDescent="0.3">
      <c r="A272" s="129"/>
      <c r="B272" s="132"/>
      <c r="C272" s="64" t="s">
        <v>3</v>
      </c>
      <c r="D272" s="26" t="s">
        <v>13</v>
      </c>
      <c r="E272" s="27" t="s">
        <v>4</v>
      </c>
      <c r="F272" s="27"/>
      <c r="G272" s="68">
        <v>0</v>
      </c>
      <c r="H272" s="28">
        <v>0</v>
      </c>
      <c r="I272" s="29"/>
      <c r="J272" s="29"/>
      <c r="K272" s="34">
        <f>IF(G272=0,0,IF(H272/G272*100&gt;110,110,H272/G272*100))</f>
        <v>0</v>
      </c>
      <c r="L272" s="30" t="str">
        <f>IF(G272=0,"",K272)</f>
        <v/>
      </c>
      <c r="M272" s="40" t="str">
        <f>IF(G272=0,"",IF(L272&gt;=100,"Гос.задание по гос.услуге выполнено в полном объеме",IF(L272&gt;=90,"Гос.задание по гос.услуге выполнено",IF(L272&lt;90,"Гос.задание по гос.услуге не выполнено"))))</f>
        <v/>
      </c>
    </row>
    <row r="273" spans="1:17" ht="16.5" customHeight="1" x14ac:dyDescent="0.25">
      <c r="A273" s="129"/>
      <c r="B273" s="132"/>
      <c r="C273" s="101" t="s">
        <v>63</v>
      </c>
      <c r="D273" s="123" t="s">
        <v>62</v>
      </c>
      <c r="E273" s="123"/>
      <c r="F273" s="123"/>
      <c r="G273" s="123"/>
      <c r="H273" s="123"/>
      <c r="I273" s="123"/>
      <c r="J273" s="123"/>
      <c r="K273" s="84">
        <f>G282+G288+G294+G300+G306+G312+G318+G324+G330</f>
        <v>122</v>
      </c>
      <c r="L273" s="85">
        <f>H282+H288+H294+H300+H306+H312+H318+H324+H330</f>
        <v>122</v>
      </c>
      <c r="M273" s="86">
        <f>IFERROR((M278+M284+M290+M296+M302+M308+M314+M320+M326)/(COUNTIF(M278,"&gt;0")+COUNTIF(M284,"&gt;0")+COUNTIF(M290,"&gt;0")+COUNTIF(M296,"&gt;0")+COUNTIF(M302,"&gt;0")+COUNTIF(M308,"&gt;0")+COUNTIF(M314,"&gt;0")+COUNTIF(M320,"&gt;0")+COUNTIF(M326,"&gt;0")),0)</f>
        <v>99.634235361593412</v>
      </c>
      <c r="N273" s="8"/>
      <c r="O273" s="8"/>
      <c r="P273" s="8"/>
      <c r="Q273" s="8"/>
    </row>
    <row r="274" spans="1:17" ht="48.75" customHeight="1" thickBot="1" x14ac:dyDescent="0.3">
      <c r="A274" s="129"/>
      <c r="B274" s="132"/>
      <c r="C274" s="102"/>
      <c r="D274" s="122"/>
      <c r="E274" s="122"/>
      <c r="F274" s="122"/>
      <c r="G274" s="122"/>
      <c r="H274" s="122"/>
      <c r="I274" s="122"/>
      <c r="J274" s="122"/>
      <c r="K274" s="87" t="s">
        <v>89</v>
      </c>
      <c r="L274" s="88" t="s">
        <v>88</v>
      </c>
      <c r="M274" s="90" t="str">
        <f>IF(M273&gt;=100,"Гос.задание по гос.услуге выполнено",IF(M273&gt;=90,"Гос.задание по гос.услуге в целом выполнено",IF(AND(M273&lt;90,M273&gt;0),"Гос.задание по гос.услуге не выполнено",IF(M273=0,"Гос.услуга отсутствует в гос.задании"))))</f>
        <v>Гос.задание по гос.услуге в целом выполнено</v>
      </c>
      <c r="N274" s="8"/>
      <c r="O274" s="8"/>
      <c r="P274" s="8"/>
      <c r="Q274" s="8"/>
    </row>
    <row r="275" spans="1:17" ht="75" customHeight="1" x14ac:dyDescent="0.25">
      <c r="A275" s="129"/>
      <c r="B275" s="132"/>
      <c r="C275" s="103" t="s">
        <v>7</v>
      </c>
      <c r="D275" s="1" t="s">
        <v>0</v>
      </c>
      <c r="E275" s="1" t="s">
        <v>1</v>
      </c>
      <c r="F275" s="1" t="s">
        <v>2</v>
      </c>
      <c r="G275" s="1" t="s">
        <v>22</v>
      </c>
      <c r="H275" s="1" t="s">
        <v>23</v>
      </c>
      <c r="I275" s="1" t="s">
        <v>6</v>
      </c>
      <c r="J275" s="1" t="s">
        <v>5</v>
      </c>
      <c r="K275" s="70" t="s">
        <v>20</v>
      </c>
      <c r="L275" s="70" t="s">
        <v>21</v>
      </c>
      <c r="M275" s="70" t="s">
        <v>12</v>
      </c>
    </row>
    <row r="276" spans="1:17" ht="18" customHeight="1" thickBot="1" x14ac:dyDescent="0.3">
      <c r="A276" s="129"/>
      <c r="B276" s="132"/>
      <c r="C276" s="104"/>
      <c r="D276" s="19">
        <v>1</v>
      </c>
      <c r="E276" s="19">
        <v>2</v>
      </c>
      <c r="F276" s="19">
        <v>3</v>
      </c>
      <c r="G276" s="19">
        <v>4</v>
      </c>
      <c r="H276" s="19">
        <v>5</v>
      </c>
      <c r="I276" s="19">
        <v>6</v>
      </c>
      <c r="J276" s="19">
        <v>7</v>
      </c>
      <c r="K276" s="19">
        <v>8</v>
      </c>
      <c r="L276" s="15">
        <v>9</v>
      </c>
      <c r="M276" s="15">
        <v>10</v>
      </c>
    </row>
    <row r="277" spans="1:17" ht="30.75" customHeight="1" x14ac:dyDescent="0.25">
      <c r="A277" s="129"/>
      <c r="B277" s="132"/>
      <c r="C277" s="96" t="s">
        <v>53</v>
      </c>
      <c r="D277" s="96"/>
      <c r="E277" s="96"/>
      <c r="F277" s="96"/>
      <c r="G277" s="96"/>
      <c r="H277" s="96"/>
      <c r="I277" s="96"/>
      <c r="J277" s="96"/>
      <c r="K277" s="96"/>
      <c r="L277" s="96"/>
      <c r="M277" s="97"/>
    </row>
    <row r="278" spans="1:17" ht="66" x14ac:dyDescent="0.25">
      <c r="A278" s="129"/>
      <c r="B278" s="132"/>
      <c r="C278" s="93" t="s">
        <v>24</v>
      </c>
      <c r="D278" s="21" t="s">
        <v>71</v>
      </c>
      <c r="E278" s="22" t="s">
        <v>14</v>
      </c>
      <c r="F278" s="23" t="s">
        <v>72</v>
      </c>
      <c r="G278" s="80">
        <f>G282/$G$483*100</f>
        <v>0</v>
      </c>
      <c r="H278" s="7">
        <f>H282/H483*100</f>
        <v>0</v>
      </c>
      <c r="I278" s="24"/>
      <c r="J278" s="24"/>
      <c r="K278" s="25" t="e">
        <f>IF(H278/G278*100&gt;100,100,H278/G278*100)</f>
        <v>#DIV/0!</v>
      </c>
      <c r="L278" s="44" t="str">
        <f>IF(G282=0,"",(K278+K279+K280+K281)/4)</f>
        <v/>
      </c>
      <c r="M278" s="47">
        <f>IF(G282&gt;0,(L278+L282)/2,0)</f>
        <v>0</v>
      </c>
    </row>
    <row r="279" spans="1:17" ht="79.5" customHeight="1" x14ac:dyDescent="0.25">
      <c r="A279" s="129"/>
      <c r="B279" s="132"/>
      <c r="C279" s="94"/>
      <c r="D279" s="9" t="s">
        <v>16</v>
      </c>
      <c r="E279" s="10" t="s">
        <v>14</v>
      </c>
      <c r="F279" s="11" t="s">
        <v>76</v>
      </c>
      <c r="G279" s="66">
        <v>0</v>
      </c>
      <c r="H279" s="7">
        <v>0</v>
      </c>
      <c r="I279" s="6"/>
      <c r="J279" s="6"/>
      <c r="K279" s="14" t="e">
        <f>IF(H279/G279*100&gt;100,100,H279/G279*100)</f>
        <v>#DIV/0!</v>
      </c>
      <c r="L279" s="20" t="str">
        <f>IF(G282=0,"",IF(L278&gt;=100,"Гос.задание по гос.услуге выполнено в полном объеме",IF(L278&gt;=90,"Гос.задание по гос.услуге выполнено",IF(L278&lt;90,"Гос.задание по гос.услуге не выполнено"))))</f>
        <v/>
      </c>
      <c r="M279" s="46" t="str">
        <f>IF(G282=0,"",IF(M278&gt;=100,"Гос.задание по гос.услуге выполнено в полном объеме",IF(M278&gt;=90,"Гос.задание по гос.услуге выполнено",IF(M278&lt;90,"Гос.задание по гос.услуге не выполнено"))))</f>
        <v/>
      </c>
    </row>
    <row r="280" spans="1:17" ht="67.5" customHeight="1" x14ac:dyDescent="0.25">
      <c r="A280" s="129"/>
      <c r="B280" s="132"/>
      <c r="C280" s="94"/>
      <c r="D280" s="9" t="s">
        <v>17</v>
      </c>
      <c r="E280" s="10" t="s">
        <v>14</v>
      </c>
      <c r="F280" s="11" t="s">
        <v>75</v>
      </c>
      <c r="G280" s="66">
        <v>0</v>
      </c>
      <c r="H280" s="7">
        <v>0</v>
      </c>
      <c r="I280" s="6"/>
      <c r="J280" s="6"/>
      <c r="K280" s="14" t="e">
        <f>IF(H280/G280*100&gt;100,100,H280/G280*100)</f>
        <v>#DIV/0!</v>
      </c>
      <c r="L280" s="37"/>
      <c r="M280" s="36"/>
    </row>
    <row r="281" spans="1:17" ht="92.4" x14ac:dyDescent="0.25">
      <c r="A281" s="129"/>
      <c r="B281" s="132"/>
      <c r="C281" s="95"/>
      <c r="D281" s="48" t="s">
        <v>49</v>
      </c>
      <c r="E281" s="49" t="s">
        <v>14</v>
      </c>
      <c r="F281" s="50" t="s">
        <v>77</v>
      </c>
      <c r="G281" s="67">
        <v>0</v>
      </c>
      <c r="H281" s="51">
        <v>0</v>
      </c>
      <c r="I281" s="52"/>
      <c r="J281" s="52"/>
      <c r="K281" s="14" t="e">
        <f>IF(H281/G281*100&gt;100,100,H281/G281*100)</f>
        <v>#DIV/0!</v>
      </c>
      <c r="L281" s="53"/>
      <c r="M281" s="54"/>
    </row>
    <row r="282" spans="1:17" ht="42.75" customHeight="1" thickBot="1" x14ac:dyDescent="0.3">
      <c r="A282" s="129"/>
      <c r="B282" s="132"/>
      <c r="C282" s="64" t="s">
        <v>3</v>
      </c>
      <c r="D282" s="26" t="s">
        <v>13</v>
      </c>
      <c r="E282" s="27" t="s">
        <v>4</v>
      </c>
      <c r="F282" s="27"/>
      <c r="G282" s="68">
        <v>0</v>
      </c>
      <c r="H282" s="28">
        <v>0</v>
      </c>
      <c r="I282" s="29"/>
      <c r="J282" s="29"/>
      <c r="K282" s="34">
        <f>IF(G282=0,0,IF(H282/G282*100&gt;110,110,H282/G282*100))</f>
        <v>0</v>
      </c>
      <c r="L282" s="30" t="str">
        <f>IF(G282=0,"",K282)</f>
        <v/>
      </c>
      <c r="M282" s="40" t="str">
        <f>IF(G282=0,"",IF(L282&gt;=100,"Гос.задание по гос.услуге выполнено в полном объеме",IF(L282&gt;=90,"Гос.задание по гос.услуге выполнено",IF(L282&lt;90,"Гос.задание по гос.услуге не выполнено"))))</f>
        <v/>
      </c>
    </row>
    <row r="283" spans="1:17" ht="30.75" customHeight="1" x14ac:dyDescent="0.25">
      <c r="A283" s="129"/>
      <c r="B283" s="132"/>
      <c r="C283" s="96" t="s">
        <v>50</v>
      </c>
      <c r="D283" s="96"/>
      <c r="E283" s="96"/>
      <c r="F283" s="96"/>
      <c r="G283" s="96"/>
      <c r="H283" s="96"/>
      <c r="I283" s="96"/>
      <c r="J283" s="96"/>
      <c r="K283" s="96"/>
      <c r="L283" s="96"/>
      <c r="M283" s="97"/>
    </row>
    <row r="284" spans="1:17" ht="66" x14ac:dyDescent="0.25">
      <c r="A284" s="129"/>
      <c r="B284" s="132"/>
      <c r="C284" s="93" t="s">
        <v>24</v>
      </c>
      <c r="D284" s="21" t="s">
        <v>71</v>
      </c>
      <c r="E284" s="22" t="s">
        <v>14</v>
      </c>
      <c r="F284" s="23" t="s">
        <v>72</v>
      </c>
      <c r="G284" s="80">
        <f>G288/$G$483*100</f>
        <v>5.7655954631379966</v>
      </c>
      <c r="H284" s="7">
        <f>H288/H483*100</f>
        <v>5.7250117315814171</v>
      </c>
      <c r="I284" s="24"/>
      <c r="J284" s="24" t="s">
        <v>94</v>
      </c>
      <c r="K284" s="25">
        <f>IF(H284/G284*100&gt;100,100,H284/G284*100)</f>
        <v>99.296105114969492</v>
      </c>
      <c r="L284" s="44">
        <f>IF(G288=0,"",(K284+K285+K286+K287)/4)</f>
        <v>99.268470723186823</v>
      </c>
      <c r="M284" s="47">
        <f>IF(G288&gt;0,(L284+L288)/2,0)</f>
        <v>99.634235361593412</v>
      </c>
    </row>
    <row r="285" spans="1:17" ht="79.5" customHeight="1" x14ac:dyDescent="0.25">
      <c r="A285" s="129"/>
      <c r="B285" s="132"/>
      <c r="C285" s="94"/>
      <c r="D285" s="9" t="s">
        <v>16</v>
      </c>
      <c r="E285" s="10" t="s">
        <v>14</v>
      </c>
      <c r="F285" s="11" t="s">
        <v>76</v>
      </c>
      <c r="G285" s="66">
        <v>90</v>
      </c>
      <c r="H285" s="7">
        <v>90</v>
      </c>
      <c r="I285" s="6"/>
      <c r="J285" s="6" t="s">
        <v>97</v>
      </c>
      <c r="K285" s="14">
        <f>IF(H285/G285*100&gt;100,100,H285/G285*100)</f>
        <v>100</v>
      </c>
      <c r="L285" s="20" t="str">
        <f>IF(G288=0,"",IF(L284&gt;=100,"Гос.задание по гос.услуге выполнено в полном объеме",IF(L284&gt;=90,"Гос.задание по гос.услуге выполнено",IF(L284&lt;90,"Гос.задание по гос.услуге не выполнено"))))</f>
        <v>Гос.задание по гос.услуге выполнено</v>
      </c>
      <c r="M285" s="46" t="str">
        <f>IF(G288=0,"",IF(M284&gt;=100,"Гос.задание по гос.услуге выполнено в полном объеме",IF(M284&gt;=90,"Гос.задание по гос.услуге выполнено",IF(M284&lt;90,"Гос.задание по гос.услуге не выполнено"))))</f>
        <v>Гос.задание по гос.услуге выполнено</v>
      </c>
    </row>
    <row r="286" spans="1:17" ht="67.5" customHeight="1" x14ac:dyDescent="0.25">
      <c r="A286" s="129"/>
      <c r="B286" s="132"/>
      <c r="C286" s="94"/>
      <c r="D286" s="9" t="s">
        <v>17</v>
      </c>
      <c r="E286" s="10" t="s">
        <v>14</v>
      </c>
      <c r="F286" s="11" t="s">
        <v>75</v>
      </c>
      <c r="G286" s="66">
        <v>90</v>
      </c>
      <c r="H286" s="7">
        <v>88</v>
      </c>
      <c r="I286" s="6"/>
      <c r="J286" s="6" t="s">
        <v>91</v>
      </c>
      <c r="K286" s="14">
        <f>IF(H286/G286*100&gt;100,100,H286/G286*100)</f>
        <v>97.777777777777771</v>
      </c>
      <c r="L286" s="37"/>
      <c r="M286" s="36"/>
    </row>
    <row r="287" spans="1:17" ht="92.4" x14ac:dyDescent="0.25">
      <c r="A287" s="129"/>
      <c r="B287" s="132"/>
      <c r="C287" s="95"/>
      <c r="D287" s="48" t="s">
        <v>49</v>
      </c>
      <c r="E287" s="49" t="s">
        <v>14</v>
      </c>
      <c r="F287" s="50" t="s">
        <v>77</v>
      </c>
      <c r="G287" s="67">
        <v>95</v>
      </c>
      <c r="H287" s="51">
        <v>100</v>
      </c>
      <c r="I287" s="52"/>
      <c r="J287" s="52" t="s">
        <v>92</v>
      </c>
      <c r="K287" s="14">
        <f>IF(H287/G287*100&gt;100,100,H287/G287*100)</f>
        <v>100</v>
      </c>
      <c r="L287" s="53"/>
      <c r="M287" s="54"/>
    </row>
    <row r="288" spans="1:17" ht="42.75" customHeight="1" thickBot="1" x14ac:dyDescent="0.3">
      <c r="A288" s="129"/>
      <c r="B288" s="132"/>
      <c r="C288" s="64" t="s">
        <v>3</v>
      </c>
      <c r="D288" s="26" t="s">
        <v>13</v>
      </c>
      <c r="E288" s="27" t="s">
        <v>4</v>
      </c>
      <c r="F288" s="27"/>
      <c r="G288" s="68">
        <v>122</v>
      </c>
      <c r="H288" s="28">
        <v>122</v>
      </c>
      <c r="I288" s="29"/>
      <c r="J288" s="24" t="s">
        <v>94</v>
      </c>
      <c r="K288" s="34">
        <f>IF(G288=0,0,IF(H288/G288*100&gt;110,110,H288/G288*100))</f>
        <v>100</v>
      </c>
      <c r="L288" s="30">
        <f>IF(G288=0,"",K288)</f>
        <v>100</v>
      </c>
      <c r="M288" s="40" t="str">
        <f>IF(G288=0,"",IF(L288&gt;=100,"Гос.задание по гос.услуге выполнено в полном объеме",IF(L288&gt;=90,"Гос.задание по гос.услуге выполнено",IF(L288&lt;90,"Гос.задание по гос.услуге не выполнено"))))</f>
        <v>Гос.задание по гос.услуге выполнено в полном объеме</v>
      </c>
    </row>
    <row r="289" spans="1:13" ht="30.75" customHeight="1" x14ac:dyDescent="0.25">
      <c r="A289" s="129"/>
      <c r="B289" s="132"/>
      <c r="C289" s="96" t="s">
        <v>54</v>
      </c>
      <c r="D289" s="96"/>
      <c r="E289" s="96"/>
      <c r="F289" s="96"/>
      <c r="G289" s="96"/>
      <c r="H289" s="96"/>
      <c r="I289" s="96"/>
      <c r="J289" s="96"/>
      <c r="K289" s="96"/>
      <c r="L289" s="96"/>
      <c r="M289" s="97"/>
    </row>
    <row r="290" spans="1:13" ht="66" x14ac:dyDescent="0.25">
      <c r="A290" s="129"/>
      <c r="B290" s="132"/>
      <c r="C290" s="93" t="s">
        <v>24</v>
      </c>
      <c r="D290" s="21" t="s">
        <v>71</v>
      </c>
      <c r="E290" s="22" t="s">
        <v>14</v>
      </c>
      <c r="F290" s="23" t="s">
        <v>72</v>
      </c>
      <c r="G290" s="80">
        <f>G294/$G$483*100</f>
        <v>0</v>
      </c>
      <c r="H290" s="7">
        <f>H294/H483*100</f>
        <v>0</v>
      </c>
      <c r="I290" s="24"/>
      <c r="J290" s="24"/>
      <c r="K290" s="25" t="e">
        <f>IF(H290/G290*100&gt;100,100,H290/G290*100)</f>
        <v>#DIV/0!</v>
      </c>
      <c r="L290" s="44" t="str">
        <f>IF(G294=0,"",(K290+K291+K292+K293)/4)</f>
        <v/>
      </c>
      <c r="M290" s="47">
        <f>IF(G294&gt;0,(L290+L294)/2,0)</f>
        <v>0</v>
      </c>
    </row>
    <row r="291" spans="1:13" ht="79.5" customHeight="1" x14ac:dyDescent="0.25">
      <c r="A291" s="129"/>
      <c r="B291" s="132"/>
      <c r="C291" s="94"/>
      <c r="D291" s="9" t="s">
        <v>16</v>
      </c>
      <c r="E291" s="10" t="s">
        <v>14</v>
      </c>
      <c r="F291" s="11" t="s">
        <v>76</v>
      </c>
      <c r="G291" s="66">
        <v>0</v>
      </c>
      <c r="H291" s="7">
        <v>0</v>
      </c>
      <c r="I291" s="6"/>
      <c r="J291" s="6"/>
      <c r="K291" s="14" t="e">
        <f>IF(H291/G291*100&gt;100,100,H291/G291*100)</f>
        <v>#DIV/0!</v>
      </c>
      <c r="L291" s="20" t="str">
        <f>IF(G294=0,"",IF(L290&gt;=100,"Гос.задание по гос.услуге выполнено в полном объеме",IF(L290&gt;=90,"Гос.задание по гос.услуге выполнено",IF(L290&lt;90,"Гос.задание по гос.услуге не выполнено"))))</f>
        <v/>
      </c>
      <c r="M291" s="46" t="str">
        <f>IF(G294=0,"",IF(M290&gt;=100,"Гос.задание по гос.услуге выполнено в полном объеме",IF(M290&gt;=90,"Гос.задание по гос.услуге выполнено",IF(M290&lt;90,"Гос.задание по гос.услуге не выполнено"))))</f>
        <v/>
      </c>
    </row>
    <row r="292" spans="1:13" ht="67.5" customHeight="1" x14ac:dyDescent="0.25">
      <c r="A292" s="129"/>
      <c r="B292" s="132"/>
      <c r="C292" s="94"/>
      <c r="D292" s="9" t="s">
        <v>17</v>
      </c>
      <c r="E292" s="10" t="s">
        <v>14</v>
      </c>
      <c r="F292" s="11" t="s">
        <v>75</v>
      </c>
      <c r="G292" s="66">
        <v>0</v>
      </c>
      <c r="H292" s="7">
        <v>0</v>
      </c>
      <c r="I292" s="6"/>
      <c r="J292" s="6"/>
      <c r="K292" s="14" t="e">
        <f>IF(H292/G292*100&gt;100,100,H292/G292*100)</f>
        <v>#DIV/0!</v>
      </c>
      <c r="L292" s="37"/>
      <c r="M292" s="36"/>
    </row>
    <row r="293" spans="1:13" ht="92.4" x14ac:dyDescent="0.25">
      <c r="A293" s="129"/>
      <c r="B293" s="132"/>
      <c r="C293" s="95"/>
      <c r="D293" s="48" t="s">
        <v>49</v>
      </c>
      <c r="E293" s="49" t="s">
        <v>14</v>
      </c>
      <c r="F293" s="50" t="s">
        <v>77</v>
      </c>
      <c r="G293" s="67">
        <v>0</v>
      </c>
      <c r="H293" s="51">
        <v>0</v>
      </c>
      <c r="I293" s="52"/>
      <c r="J293" s="52"/>
      <c r="K293" s="14" t="e">
        <f>IF(H293/G293*100&gt;100,100,H293/G293*100)</f>
        <v>#DIV/0!</v>
      </c>
      <c r="L293" s="53"/>
      <c r="M293" s="54"/>
    </row>
    <row r="294" spans="1:13" ht="42.75" customHeight="1" thickBot="1" x14ac:dyDescent="0.3">
      <c r="A294" s="129"/>
      <c r="B294" s="132"/>
      <c r="C294" s="64" t="s">
        <v>3</v>
      </c>
      <c r="D294" s="26" t="s">
        <v>13</v>
      </c>
      <c r="E294" s="27" t="s">
        <v>4</v>
      </c>
      <c r="F294" s="27"/>
      <c r="G294" s="68">
        <v>0</v>
      </c>
      <c r="H294" s="28">
        <v>0</v>
      </c>
      <c r="I294" s="29"/>
      <c r="J294" s="29"/>
      <c r="K294" s="34">
        <f>IF(G294=0,0,IF(H294/G294*100&gt;110,110,H294/G294*100))</f>
        <v>0</v>
      </c>
      <c r="L294" s="30" t="str">
        <f>IF(G294=0,"",K294)</f>
        <v/>
      </c>
      <c r="M294" s="40" t="str">
        <f>IF(G294=0,"",IF(L294&gt;=100,"Гос.задание по гос.услуге выполнено в полном объеме",IF(L294&gt;=90,"Гос.задание по гос.услуге выполнено",IF(L294&lt;90,"Гос.задание по гос.услуге не выполнено"))))</f>
        <v/>
      </c>
    </row>
    <row r="295" spans="1:13" ht="30.75" customHeight="1" x14ac:dyDescent="0.25">
      <c r="A295" s="129"/>
      <c r="B295" s="132"/>
      <c r="C295" s="96" t="s">
        <v>29</v>
      </c>
      <c r="D295" s="96"/>
      <c r="E295" s="96"/>
      <c r="F295" s="96"/>
      <c r="G295" s="96"/>
      <c r="H295" s="96"/>
      <c r="I295" s="96"/>
      <c r="J295" s="96"/>
      <c r="K295" s="96"/>
      <c r="L295" s="96"/>
      <c r="M295" s="97"/>
    </row>
    <row r="296" spans="1:13" ht="66" x14ac:dyDescent="0.25">
      <c r="A296" s="129"/>
      <c r="B296" s="132"/>
      <c r="C296" s="93" t="s">
        <v>24</v>
      </c>
      <c r="D296" s="21" t="s">
        <v>71</v>
      </c>
      <c r="E296" s="22" t="s">
        <v>14</v>
      </c>
      <c r="F296" s="23" t="s">
        <v>72</v>
      </c>
      <c r="G296" s="80">
        <f>G300/$G$483*100</f>
        <v>0</v>
      </c>
      <c r="H296" s="7">
        <f>H300/H483*100</f>
        <v>0</v>
      </c>
      <c r="I296" s="24"/>
      <c r="J296" s="24"/>
      <c r="K296" s="25" t="e">
        <f>IF(H296/G296*100&gt;100,100,H296/G296*100)</f>
        <v>#DIV/0!</v>
      </c>
      <c r="L296" s="44" t="str">
        <f>IF(G300=0,"",(K296+K297+K298+K299)/4)</f>
        <v/>
      </c>
      <c r="M296" s="47">
        <f>IF(G300&gt;0,(L296+L300)/2,0)</f>
        <v>0</v>
      </c>
    </row>
    <row r="297" spans="1:13" ht="79.5" customHeight="1" x14ac:dyDescent="0.25">
      <c r="A297" s="129"/>
      <c r="B297" s="132"/>
      <c r="C297" s="94"/>
      <c r="D297" s="9" t="s">
        <v>16</v>
      </c>
      <c r="E297" s="10" t="s">
        <v>14</v>
      </c>
      <c r="F297" s="11" t="s">
        <v>76</v>
      </c>
      <c r="G297" s="66">
        <v>0</v>
      </c>
      <c r="H297" s="7">
        <v>0</v>
      </c>
      <c r="I297" s="6"/>
      <c r="J297" s="6"/>
      <c r="K297" s="14" t="e">
        <f>IF(H297/G297*100&gt;100,100,H297/G297*100)</f>
        <v>#DIV/0!</v>
      </c>
      <c r="L297" s="20" t="str">
        <f>IF(G300=0,"",IF(L296&gt;=100,"Гос.задание по гос.услуге выполнено в полном объеме",IF(L296&gt;=90,"Гос.задание по гос.услуге выполнено",IF(L296&lt;90,"Гос.задание по гос.услуге не выполнено"))))</f>
        <v/>
      </c>
      <c r="M297" s="46" t="str">
        <f>IF(G300=0,"",IF(M296&gt;=100,"Гос.задание по гос.услуге выполнено в полном объеме",IF(M296&gt;=90,"Гос.задание по гос.услуге выполнено",IF(M296&lt;90,"Гос.задание по гос.услуге не выполнено"))))</f>
        <v/>
      </c>
    </row>
    <row r="298" spans="1:13" ht="67.5" customHeight="1" x14ac:dyDescent="0.25">
      <c r="A298" s="129"/>
      <c r="B298" s="132"/>
      <c r="C298" s="94"/>
      <c r="D298" s="9" t="s">
        <v>17</v>
      </c>
      <c r="E298" s="10" t="s">
        <v>14</v>
      </c>
      <c r="F298" s="11" t="s">
        <v>75</v>
      </c>
      <c r="G298" s="66">
        <v>0</v>
      </c>
      <c r="H298" s="7">
        <v>0</v>
      </c>
      <c r="I298" s="6"/>
      <c r="J298" s="6"/>
      <c r="K298" s="14" t="e">
        <f>IF(H298/G298*100&gt;100,100,H298/G298*100)</f>
        <v>#DIV/0!</v>
      </c>
      <c r="L298" s="37"/>
      <c r="M298" s="36"/>
    </row>
    <row r="299" spans="1:13" ht="92.4" x14ac:dyDescent="0.25">
      <c r="A299" s="129"/>
      <c r="B299" s="132"/>
      <c r="C299" s="95"/>
      <c r="D299" s="48" t="s">
        <v>49</v>
      </c>
      <c r="E299" s="49" t="s">
        <v>14</v>
      </c>
      <c r="F299" s="50" t="s">
        <v>77</v>
      </c>
      <c r="G299" s="67">
        <v>0</v>
      </c>
      <c r="H299" s="51">
        <v>0</v>
      </c>
      <c r="I299" s="52"/>
      <c r="J299" s="52"/>
      <c r="K299" s="14" t="e">
        <f>IF(H299/G299*100&gt;100,100,H299/G299*100)</f>
        <v>#DIV/0!</v>
      </c>
      <c r="L299" s="53"/>
      <c r="M299" s="54"/>
    </row>
    <row r="300" spans="1:13" ht="42.75" customHeight="1" thickBot="1" x14ac:dyDescent="0.3">
      <c r="A300" s="129"/>
      <c r="B300" s="132"/>
      <c r="C300" s="64" t="s">
        <v>3</v>
      </c>
      <c r="D300" s="26" t="s">
        <v>13</v>
      </c>
      <c r="E300" s="27" t="s">
        <v>4</v>
      </c>
      <c r="F300" s="27"/>
      <c r="G300" s="68">
        <v>0</v>
      </c>
      <c r="H300" s="28">
        <v>0</v>
      </c>
      <c r="I300" s="29"/>
      <c r="J300" s="29"/>
      <c r="K300" s="34">
        <f>IF(G300=0,0,IF(H300/G300*100&gt;110,110,H300/G300*100))</f>
        <v>0</v>
      </c>
      <c r="L300" s="30" t="str">
        <f>IF(G300=0,"",K300)</f>
        <v/>
      </c>
      <c r="M300" s="40" t="str">
        <f>IF(G300=0,"",IF(L300&gt;=100,"Гос.задание по гос.услуге выполнено в полном объеме",IF(L300&gt;=90,"Гос.задание по гос.услуге выполнено",IF(L300&lt;90,"Гос.задание по гос.услуге не выполнено"))))</f>
        <v/>
      </c>
    </row>
    <row r="301" spans="1:13" ht="30.75" customHeight="1" x14ac:dyDescent="0.25">
      <c r="A301" s="129"/>
      <c r="B301" s="132"/>
      <c r="C301" s="96" t="s">
        <v>25</v>
      </c>
      <c r="D301" s="96"/>
      <c r="E301" s="96"/>
      <c r="F301" s="96"/>
      <c r="G301" s="96"/>
      <c r="H301" s="96"/>
      <c r="I301" s="96"/>
      <c r="J301" s="96"/>
      <c r="K301" s="96"/>
      <c r="L301" s="96"/>
      <c r="M301" s="97"/>
    </row>
    <row r="302" spans="1:13" ht="66" x14ac:dyDescent="0.25">
      <c r="A302" s="129"/>
      <c r="B302" s="132"/>
      <c r="C302" s="93" t="s">
        <v>24</v>
      </c>
      <c r="D302" s="21" t="s">
        <v>71</v>
      </c>
      <c r="E302" s="22" t="s">
        <v>14</v>
      </c>
      <c r="F302" s="23" t="s">
        <v>72</v>
      </c>
      <c r="G302" s="80">
        <f>G306/$G$483*100</f>
        <v>0</v>
      </c>
      <c r="H302" s="7">
        <f>H306/H483*100</f>
        <v>0</v>
      </c>
      <c r="I302" s="24"/>
      <c r="J302" s="24"/>
      <c r="K302" s="25" t="e">
        <f>IF(H302/G302*100&gt;100,100,H302/G302*100)</f>
        <v>#DIV/0!</v>
      </c>
      <c r="L302" s="44" t="str">
        <f>IF(G306=0,"",(K302+K303+K304+K305)/4)</f>
        <v/>
      </c>
      <c r="M302" s="47">
        <f>IF(G306&gt;0,(L302+L306)/2,0)</f>
        <v>0</v>
      </c>
    </row>
    <row r="303" spans="1:13" ht="79.5" customHeight="1" x14ac:dyDescent="0.25">
      <c r="A303" s="129"/>
      <c r="B303" s="132"/>
      <c r="C303" s="94"/>
      <c r="D303" s="9" t="s">
        <v>16</v>
      </c>
      <c r="E303" s="10" t="s">
        <v>14</v>
      </c>
      <c r="F303" s="11" t="s">
        <v>76</v>
      </c>
      <c r="G303" s="66">
        <v>0</v>
      </c>
      <c r="H303" s="7">
        <v>0</v>
      </c>
      <c r="I303" s="6"/>
      <c r="J303" s="6"/>
      <c r="K303" s="14" t="e">
        <f>IF(H303/G303*100&gt;100,100,H303/G303*100)</f>
        <v>#DIV/0!</v>
      </c>
      <c r="L303" s="20" t="str">
        <f>IF(G306=0,"",IF(L302&gt;=100,"Гос.задание по гос.услуге выполнено в полном объеме",IF(L302&gt;=90,"Гос.задание по гос.услуге выполнено",IF(L302&lt;90,"Гос.задание по гос.услуге не выполнено"))))</f>
        <v/>
      </c>
      <c r="M303" s="46" t="str">
        <f>IF(G306=0,"",IF(M302&gt;=100,"Гос.задание по гос.услуге выполнено в полном объеме",IF(M302&gt;=90,"Гос.задание по гос.услуге выполнено",IF(M302&lt;90,"Гос.задание по гос.услуге не выполнено"))))</f>
        <v/>
      </c>
    </row>
    <row r="304" spans="1:13" ht="67.5" customHeight="1" x14ac:dyDescent="0.25">
      <c r="A304" s="129"/>
      <c r="B304" s="132"/>
      <c r="C304" s="94"/>
      <c r="D304" s="9" t="s">
        <v>17</v>
      </c>
      <c r="E304" s="10" t="s">
        <v>14</v>
      </c>
      <c r="F304" s="11" t="s">
        <v>75</v>
      </c>
      <c r="G304" s="66">
        <v>0</v>
      </c>
      <c r="H304" s="7">
        <v>0</v>
      </c>
      <c r="I304" s="6"/>
      <c r="J304" s="6"/>
      <c r="K304" s="14" t="e">
        <f>IF(H304/G304*100&gt;100,100,H304/G304*100)</f>
        <v>#DIV/0!</v>
      </c>
      <c r="L304" s="37"/>
      <c r="M304" s="36"/>
    </row>
    <row r="305" spans="1:13" ht="92.4" x14ac:dyDescent="0.25">
      <c r="A305" s="129"/>
      <c r="B305" s="132"/>
      <c r="C305" s="95"/>
      <c r="D305" s="48" t="s">
        <v>49</v>
      </c>
      <c r="E305" s="49" t="s">
        <v>14</v>
      </c>
      <c r="F305" s="50" t="s">
        <v>77</v>
      </c>
      <c r="G305" s="67">
        <v>0</v>
      </c>
      <c r="H305" s="51">
        <v>0</v>
      </c>
      <c r="I305" s="52"/>
      <c r="J305" s="52"/>
      <c r="K305" s="14" t="e">
        <f>IF(H305/G305*100&gt;100,100,H305/G305*100)</f>
        <v>#DIV/0!</v>
      </c>
      <c r="L305" s="53"/>
      <c r="M305" s="54"/>
    </row>
    <row r="306" spans="1:13" ht="42.75" customHeight="1" thickBot="1" x14ac:dyDescent="0.3">
      <c r="A306" s="129"/>
      <c r="B306" s="132"/>
      <c r="C306" s="64" t="s">
        <v>3</v>
      </c>
      <c r="D306" s="26" t="s">
        <v>13</v>
      </c>
      <c r="E306" s="27" t="s">
        <v>4</v>
      </c>
      <c r="F306" s="27"/>
      <c r="G306" s="68">
        <v>0</v>
      </c>
      <c r="H306" s="28">
        <v>0</v>
      </c>
      <c r="I306" s="29"/>
      <c r="J306" s="29"/>
      <c r="K306" s="34">
        <f>IF(G306=0,0,IF(H306/G306*100&gt;110,110,H306/G306*100))</f>
        <v>0</v>
      </c>
      <c r="L306" s="30" t="str">
        <f>IF(G306=0,"",K306)</f>
        <v/>
      </c>
      <c r="M306" s="40" t="str">
        <f>IF(G306=0,"",IF(L306&gt;=100,"Гос.задание по гос.услуге выполнено в полном объеме",IF(L306&gt;=90,"Гос.задание по гос.услуге выполнено",IF(L306&lt;90,"Гос.задание по гос.услуге не выполнено"))))</f>
        <v/>
      </c>
    </row>
    <row r="307" spans="1:13" ht="30.75" customHeight="1" x14ac:dyDescent="0.25">
      <c r="A307" s="129"/>
      <c r="B307" s="132"/>
      <c r="C307" s="96" t="s">
        <v>27</v>
      </c>
      <c r="D307" s="96"/>
      <c r="E307" s="96"/>
      <c r="F307" s="96"/>
      <c r="G307" s="96"/>
      <c r="H307" s="96"/>
      <c r="I307" s="96"/>
      <c r="J307" s="96"/>
      <c r="K307" s="96"/>
      <c r="L307" s="96"/>
      <c r="M307" s="97"/>
    </row>
    <row r="308" spans="1:13" ht="66" x14ac:dyDescent="0.25">
      <c r="A308" s="129"/>
      <c r="B308" s="132"/>
      <c r="C308" s="93" t="s">
        <v>24</v>
      </c>
      <c r="D308" s="21" t="s">
        <v>71</v>
      </c>
      <c r="E308" s="22" t="s">
        <v>14</v>
      </c>
      <c r="F308" s="23" t="s">
        <v>72</v>
      </c>
      <c r="G308" s="80">
        <f>G312/$G$483*100</f>
        <v>0</v>
      </c>
      <c r="H308" s="7">
        <f>H312/H483*100</f>
        <v>0</v>
      </c>
      <c r="I308" s="24"/>
      <c r="J308" s="24"/>
      <c r="K308" s="25" t="e">
        <f>IF(H308/G308*100&gt;100,100,H308/G308*100)</f>
        <v>#DIV/0!</v>
      </c>
      <c r="L308" s="44" t="str">
        <f>IF(G312=0,"",(K308+K309+K310+K311)/4)</f>
        <v/>
      </c>
      <c r="M308" s="47">
        <f>IF(G312&gt;0,(L308+L312)/2,0)</f>
        <v>0</v>
      </c>
    </row>
    <row r="309" spans="1:13" ht="79.5" customHeight="1" x14ac:dyDescent="0.25">
      <c r="A309" s="129"/>
      <c r="B309" s="132"/>
      <c r="C309" s="94"/>
      <c r="D309" s="9" t="s">
        <v>16</v>
      </c>
      <c r="E309" s="10" t="s">
        <v>14</v>
      </c>
      <c r="F309" s="11" t="s">
        <v>76</v>
      </c>
      <c r="G309" s="66">
        <v>0</v>
      </c>
      <c r="H309" s="7">
        <v>0</v>
      </c>
      <c r="I309" s="6"/>
      <c r="J309" s="6"/>
      <c r="K309" s="14" t="e">
        <f>IF(H309/G309*100&gt;100,100,H309/G309*100)</f>
        <v>#DIV/0!</v>
      </c>
      <c r="L309" s="20" t="str">
        <f>IF(G312=0,"",IF(L308&gt;=100,"Гос.задание по гос.услуге выполнено в полном объеме",IF(L308&gt;=90,"Гос.задание по гос.услуге выполнено",IF(L308&lt;90,"Гос.задание по гос.услуге не выполнено"))))</f>
        <v/>
      </c>
      <c r="M309" s="46" t="str">
        <f>IF(G312=0,"",IF(M308&gt;=100,"Гос.задание по гос.услуге выполнено в полном объеме",IF(M308&gt;=90,"Гос.задание по гос.услуге выполнено",IF(M308&lt;90,"Гос.задание по гос.услуге не выполнено"))))</f>
        <v/>
      </c>
    </row>
    <row r="310" spans="1:13" ht="67.5" customHeight="1" x14ac:dyDescent="0.25">
      <c r="A310" s="129"/>
      <c r="B310" s="132"/>
      <c r="C310" s="94"/>
      <c r="D310" s="9" t="s">
        <v>17</v>
      </c>
      <c r="E310" s="10" t="s">
        <v>14</v>
      </c>
      <c r="F310" s="11" t="s">
        <v>75</v>
      </c>
      <c r="G310" s="66">
        <v>0</v>
      </c>
      <c r="H310" s="7">
        <v>0</v>
      </c>
      <c r="I310" s="6"/>
      <c r="J310" s="6"/>
      <c r="K310" s="14" t="e">
        <f>IF(H310/G310*100&gt;100,100,H310/G310*100)</f>
        <v>#DIV/0!</v>
      </c>
      <c r="L310" s="37"/>
      <c r="M310" s="36"/>
    </row>
    <row r="311" spans="1:13" ht="92.4" x14ac:dyDescent="0.25">
      <c r="A311" s="129"/>
      <c r="B311" s="132"/>
      <c r="C311" s="95"/>
      <c r="D311" s="48" t="s">
        <v>49</v>
      </c>
      <c r="E311" s="49" t="s">
        <v>14</v>
      </c>
      <c r="F311" s="50" t="s">
        <v>77</v>
      </c>
      <c r="G311" s="67">
        <v>0</v>
      </c>
      <c r="H311" s="51">
        <v>0</v>
      </c>
      <c r="I311" s="52"/>
      <c r="J311" s="52"/>
      <c r="K311" s="14" t="e">
        <f>IF(H311/G311*100&gt;100,100,H311/G311*100)</f>
        <v>#DIV/0!</v>
      </c>
      <c r="L311" s="53"/>
      <c r="M311" s="54"/>
    </row>
    <row r="312" spans="1:13" ht="42.75" customHeight="1" thickBot="1" x14ac:dyDescent="0.3">
      <c r="A312" s="129"/>
      <c r="B312" s="132"/>
      <c r="C312" s="64" t="s">
        <v>3</v>
      </c>
      <c r="D312" s="26" t="s">
        <v>13</v>
      </c>
      <c r="E312" s="27" t="s">
        <v>4</v>
      </c>
      <c r="F312" s="27"/>
      <c r="G312" s="68">
        <v>0</v>
      </c>
      <c r="H312" s="28">
        <v>0</v>
      </c>
      <c r="I312" s="29"/>
      <c r="J312" s="29"/>
      <c r="K312" s="34">
        <f>IF(G312=0,0,IF(H312/G312*100&gt;110,110,H312/G312*100))</f>
        <v>0</v>
      </c>
      <c r="L312" s="30" t="str">
        <f>IF(G312=0,"",K312)</f>
        <v/>
      </c>
      <c r="M312" s="40" t="str">
        <f>IF(G312=0,"",IF(L312&gt;=100,"Гос.задание по гос.услуге выполнено в полном объеме",IF(L312&gt;=90,"Гос.задание по гос.услуге выполнено",IF(L312&lt;90,"Гос.задание по гос.услуге не выполнено"))))</f>
        <v/>
      </c>
    </row>
    <row r="313" spans="1:13" ht="30" customHeight="1" x14ac:dyDescent="0.25">
      <c r="A313" s="129"/>
      <c r="B313" s="132"/>
      <c r="C313" s="98" t="s">
        <v>51</v>
      </c>
      <c r="D313" s="99"/>
      <c r="E313" s="99"/>
      <c r="F313" s="99"/>
      <c r="G313" s="99"/>
      <c r="H313" s="99"/>
      <c r="I313" s="99"/>
      <c r="J313" s="99"/>
      <c r="K313" s="99"/>
      <c r="L313" s="99"/>
      <c r="M313" s="100"/>
    </row>
    <row r="314" spans="1:13" ht="66" x14ac:dyDescent="0.25">
      <c r="A314" s="129"/>
      <c r="B314" s="132"/>
      <c r="C314" s="93" t="s">
        <v>24</v>
      </c>
      <c r="D314" s="21" t="s">
        <v>71</v>
      </c>
      <c r="E314" s="22" t="s">
        <v>14</v>
      </c>
      <c r="F314" s="23" t="s">
        <v>72</v>
      </c>
      <c r="G314" s="80">
        <f>G318/$G$483*100</f>
        <v>0</v>
      </c>
      <c r="H314" s="7">
        <f>H318/H483*100</f>
        <v>0</v>
      </c>
      <c r="I314" s="24"/>
      <c r="J314" s="24"/>
      <c r="K314" s="25" t="e">
        <f>IF(H314/G314*100&gt;100,100,H314/G314*100)</f>
        <v>#DIV/0!</v>
      </c>
      <c r="L314" s="44" t="str">
        <f>IF(G318=0,"",(K314+K315+K316+K317)/4)</f>
        <v/>
      </c>
      <c r="M314" s="47">
        <f>IF(G318&gt;0,(L314+L318)/2,0)</f>
        <v>0</v>
      </c>
    </row>
    <row r="315" spans="1:13" ht="79.5" customHeight="1" x14ac:dyDescent="0.25">
      <c r="A315" s="129"/>
      <c r="B315" s="132"/>
      <c r="C315" s="94"/>
      <c r="D315" s="9" t="s">
        <v>16</v>
      </c>
      <c r="E315" s="10" t="s">
        <v>14</v>
      </c>
      <c r="F315" s="11" t="s">
        <v>76</v>
      </c>
      <c r="G315" s="66">
        <v>0</v>
      </c>
      <c r="H315" s="7">
        <v>0</v>
      </c>
      <c r="I315" s="6"/>
      <c r="J315" s="6"/>
      <c r="K315" s="14" t="e">
        <f>IF(H315/G315*100&gt;100,100,H315/G315*100)</f>
        <v>#DIV/0!</v>
      </c>
      <c r="L315" s="20" t="str">
        <f>IF(G318=0,"",IF(L314&gt;=100,"Гос.задание по гос.услуге выполнено в полном объеме",IF(L314&gt;=90,"Гос.задание по гос.услуге выполнено",IF(L314&lt;90,"Гос.задание по гос.услуге не выполнено"))))</f>
        <v/>
      </c>
      <c r="M315" s="46" t="str">
        <f>IF(G318=0,"",IF(M314&gt;=100,"Гос.задание по гос.услуге выполнено в полном объеме",IF(M314&gt;=90,"Гос.задание по гос.услуге выполнено",IF(M314&lt;90,"Гос.задание по гос.услуге не выполнено"))))</f>
        <v/>
      </c>
    </row>
    <row r="316" spans="1:13" ht="67.5" customHeight="1" x14ac:dyDescent="0.25">
      <c r="A316" s="129"/>
      <c r="B316" s="132"/>
      <c r="C316" s="94"/>
      <c r="D316" s="9" t="s">
        <v>17</v>
      </c>
      <c r="E316" s="10" t="s">
        <v>14</v>
      </c>
      <c r="F316" s="11" t="s">
        <v>75</v>
      </c>
      <c r="G316" s="66">
        <v>0</v>
      </c>
      <c r="H316" s="7">
        <v>0</v>
      </c>
      <c r="I316" s="6"/>
      <c r="J316" s="6"/>
      <c r="K316" s="14" t="e">
        <f>IF(H316/G316*100&gt;100,100,H316/G316*100)</f>
        <v>#DIV/0!</v>
      </c>
      <c r="L316" s="37"/>
      <c r="M316" s="36"/>
    </row>
    <row r="317" spans="1:13" ht="92.4" x14ac:dyDescent="0.25">
      <c r="A317" s="129"/>
      <c r="B317" s="132"/>
      <c r="C317" s="95"/>
      <c r="D317" s="48" t="s">
        <v>49</v>
      </c>
      <c r="E317" s="49" t="s">
        <v>14</v>
      </c>
      <c r="F317" s="50" t="s">
        <v>77</v>
      </c>
      <c r="G317" s="67">
        <v>0</v>
      </c>
      <c r="H317" s="51">
        <v>0</v>
      </c>
      <c r="I317" s="52"/>
      <c r="J317" s="52"/>
      <c r="K317" s="14" t="e">
        <f>IF(H317/G317*100&gt;100,100,H317/G317*100)</f>
        <v>#DIV/0!</v>
      </c>
      <c r="L317" s="53"/>
      <c r="M317" s="54"/>
    </row>
    <row r="318" spans="1:13" ht="42.75" customHeight="1" thickBot="1" x14ac:dyDescent="0.3">
      <c r="A318" s="129"/>
      <c r="B318" s="132"/>
      <c r="C318" s="64" t="s">
        <v>3</v>
      </c>
      <c r="D318" s="26" t="s">
        <v>13</v>
      </c>
      <c r="E318" s="27" t="s">
        <v>4</v>
      </c>
      <c r="F318" s="27"/>
      <c r="G318" s="68">
        <v>0</v>
      </c>
      <c r="H318" s="28">
        <v>0</v>
      </c>
      <c r="I318" s="29"/>
      <c r="J318" s="29"/>
      <c r="K318" s="34">
        <f>IF(G318=0,0,IF(H318/G318*100&gt;110,110,H318/G318*100))</f>
        <v>0</v>
      </c>
      <c r="L318" s="30" t="str">
        <f>IF(G318=0,"",K318)</f>
        <v/>
      </c>
      <c r="M318" s="40" t="str">
        <f>IF(G318=0,"",IF(L318&gt;=100,"Гос.задание по гос.услуге выполнено в полном объеме",IF(L318&gt;=90,"Гос.задание по гос.услуге выполнено",IF(L318&lt;90,"Гос.задание по гос.услуге не выполнено"))))</f>
        <v/>
      </c>
    </row>
    <row r="319" spans="1:13" ht="28.5" customHeight="1" x14ac:dyDescent="0.25">
      <c r="A319" s="129"/>
      <c r="B319" s="132"/>
      <c r="C319" s="98" t="s">
        <v>28</v>
      </c>
      <c r="D319" s="99"/>
      <c r="E319" s="99"/>
      <c r="F319" s="99"/>
      <c r="G319" s="99"/>
      <c r="H319" s="99"/>
      <c r="I319" s="99"/>
      <c r="J319" s="99"/>
      <c r="K319" s="99"/>
      <c r="L319" s="99"/>
      <c r="M319" s="100"/>
    </row>
    <row r="320" spans="1:13" ht="66" x14ac:dyDescent="0.25">
      <c r="A320" s="129"/>
      <c r="B320" s="132"/>
      <c r="C320" s="93" t="s">
        <v>24</v>
      </c>
      <c r="D320" s="21" t="s">
        <v>71</v>
      </c>
      <c r="E320" s="22" t="s">
        <v>14</v>
      </c>
      <c r="F320" s="23" t="s">
        <v>72</v>
      </c>
      <c r="G320" s="80">
        <f>G324/$G$483*100</f>
        <v>0</v>
      </c>
      <c r="H320" s="7">
        <f>H324/H483*100</f>
        <v>0</v>
      </c>
      <c r="I320" s="24"/>
      <c r="J320" s="24"/>
      <c r="K320" s="25" t="e">
        <f>IF(H320/G320*100&gt;100,100,H320/G320*100)</f>
        <v>#DIV/0!</v>
      </c>
      <c r="L320" s="44" t="str">
        <f>IF(G324=0,"",(K320+K321+K322+K323)/4)</f>
        <v/>
      </c>
      <c r="M320" s="47">
        <f>IF(G324&gt;0,(L320+L324)/2,0)</f>
        <v>0</v>
      </c>
    </row>
    <row r="321" spans="1:17" ht="79.5" customHeight="1" x14ac:dyDescent="0.25">
      <c r="A321" s="129"/>
      <c r="B321" s="132"/>
      <c r="C321" s="94"/>
      <c r="D321" s="9" t="s">
        <v>16</v>
      </c>
      <c r="E321" s="10" t="s">
        <v>14</v>
      </c>
      <c r="F321" s="11" t="s">
        <v>76</v>
      </c>
      <c r="G321" s="66">
        <v>0</v>
      </c>
      <c r="H321" s="7">
        <v>0</v>
      </c>
      <c r="I321" s="6"/>
      <c r="J321" s="6"/>
      <c r="K321" s="14" t="e">
        <f>IF(H321/G321*100&gt;100,100,H321/G321*100)</f>
        <v>#DIV/0!</v>
      </c>
      <c r="L321" s="20" t="str">
        <f>IF(G324=0,"",IF(L320&gt;=100,"Гос.задание по гос.услуге выполнено в полном объеме",IF(L320&gt;=90,"Гос.задание по гос.услуге выполнено",IF(L320&lt;90,"Гос.задание по гос.услуге не выполнено"))))</f>
        <v/>
      </c>
      <c r="M321" s="46" t="str">
        <f>IF(G324=0,"",IF(M320&gt;=100,"Гос.задание по гос.услуге выполнено в полном объеме",IF(M320&gt;=90,"Гос.задание по гос.услуге выполнено",IF(M320&lt;90,"Гос.задание по гос.услуге не выполнено"))))</f>
        <v/>
      </c>
    </row>
    <row r="322" spans="1:17" ht="67.5" customHeight="1" x14ac:dyDescent="0.25">
      <c r="A322" s="129"/>
      <c r="B322" s="132"/>
      <c r="C322" s="94"/>
      <c r="D322" s="9" t="s">
        <v>17</v>
      </c>
      <c r="E322" s="10" t="s">
        <v>14</v>
      </c>
      <c r="F322" s="11" t="s">
        <v>75</v>
      </c>
      <c r="G322" s="66">
        <v>0</v>
      </c>
      <c r="H322" s="7">
        <v>0</v>
      </c>
      <c r="I322" s="6"/>
      <c r="J322" s="6"/>
      <c r="K322" s="14" t="e">
        <f>IF(H322/G322*100&gt;100,100,H322/G322*100)</f>
        <v>#DIV/0!</v>
      </c>
      <c r="L322" s="37"/>
      <c r="M322" s="36"/>
    </row>
    <row r="323" spans="1:17" ht="92.4" x14ac:dyDescent="0.25">
      <c r="A323" s="129"/>
      <c r="B323" s="132"/>
      <c r="C323" s="95"/>
      <c r="D323" s="48" t="s">
        <v>49</v>
      </c>
      <c r="E323" s="49" t="s">
        <v>14</v>
      </c>
      <c r="F323" s="50" t="s">
        <v>77</v>
      </c>
      <c r="G323" s="67">
        <v>0</v>
      </c>
      <c r="H323" s="51">
        <v>0</v>
      </c>
      <c r="I323" s="52"/>
      <c r="J323" s="52"/>
      <c r="K323" s="14" t="e">
        <f>IF(H323/G323*100&gt;100,100,H323/G323*100)</f>
        <v>#DIV/0!</v>
      </c>
      <c r="L323" s="53"/>
      <c r="M323" s="54"/>
    </row>
    <row r="324" spans="1:17" ht="42.75" customHeight="1" thickBot="1" x14ac:dyDescent="0.3">
      <c r="A324" s="129"/>
      <c r="B324" s="132"/>
      <c r="C324" s="64" t="s">
        <v>3</v>
      </c>
      <c r="D324" s="26" t="s">
        <v>13</v>
      </c>
      <c r="E324" s="27" t="s">
        <v>4</v>
      </c>
      <c r="F324" s="27"/>
      <c r="G324" s="68">
        <v>0</v>
      </c>
      <c r="H324" s="28">
        <v>0</v>
      </c>
      <c r="I324" s="29"/>
      <c r="J324" s="29"/>
      <c r="K324" s="34">
        <f>IF(G324=0,0,IF(H324/G324*100&gt;110,110,H324/G324*100))</f>
        <v>0</v>
      </c>
      <c r="L324" s="30" t="str">
        <f>IF(G324=0,"",K324)</f>
        <v/>
      </c>
      <c r="M324" s="40" t="str">
        <f>IF(G324=0,"",IF(L324&gt;=100,"Гос.задание по гос.услуге выполнено в полном объеме",IF(L324&gt;=90,"Гос.задание по гос.услуге выполнено",IF(L324&lt;90,"Гос.задание по гос.услуге не выполнено"))))</f>
        <v/>
      </c>
    </row>
    <row r="325" spans="1:17" ht="28.5" customHeight="1" x14ac:dyDescent="0.25">
      <c r="A325" s="129"/>
      <c r="B325" s="132"/>
      <c r="C325" s="98" t="s">
        <v>52</v>
      </c>
      <c r="D325" s="99"/>
      <c r="E325" s="99"/>
      <c r="F325" s="99"/>
      <c r="G325" s="99"/>
      <c r="H325" s="99"/>
      <c r="I325" s="99"/>
      <c r="J325" s="99"/>
      <c r="K325" s="99"/>
      <c r="L325" s="99"/>
      <c r="M325" s="100"/>
    </row>
    <row r="326" spans="1:17" ht="66" x14ac:dyDescent="0.25">
      <c r="A326" s="129"/>
      <c r="B326" s="132"/>
      <c r="C326" s="93" t="s">
        <v>24</v>
      </c>
      <c r="D326" s="21" t="s">
        <v>71</v>
      </c>
      <c r="E326" s="22" t="s">
        <v>14</v>
      </c>
      <c r="F326" s="23" t="s">
        <v>72</v>
      </c>
      <c r="G326" s="80">
        <f>G330/$G$483*100</f>
        <v>0</v>
      </c>
      <c r="H326" s="7">
        <f>H330/H483*100</f>
        <v>0</v>
      </c>
      <c r="I326" s="24"/>
      <c r="J326" s="24"/>
      <c r="K326" s="25" t="e">
        <f>IF(H326/G326*100&gt;100,100,H326/G326*100)</f>
        <v>#DIV/0!</v>
      </c>
      <c r="L326" s="44" t="str">
        <f>IF(G330=0,"",(K326+K327+K328+K329)/4)</f>
        <v/>
      </c>
      <c r="M326" s="47">
        <f>IF(G330&gt;0,(L326+L330)/2,0)</f>
        <v>0</v>
      </c>
    </row>
    <row r="327" spans="1:17" ht="79.5" customHeight="1" x14ac:dyDescent="0.25">
      <c r="A327" s="129"/>
      <c r="B327" s="132"/>
      <c r="C327" s="94"/>
      <c r="D327" s="9" t="s">
        <v>16</v>
      </c>
      <c r="E327" s="10" t="s">
        <v>14</v>
      </c>
      <c r="F327" s="11" t="s">
        <v>76</v>
      </c>
      <c r="G327" s="66">
        <v>0</v>
      </c>
      <c r="H327" s="7">
        <v>0</v>
      </c>
      <c r="I327" s="6"/>
      <c r="J327" s="6"/>
      <c r="K327" s="14" t="e">
        <f>IF(H327/G327*100&gt;100,100,H327/G327*100)</f>
        <v>#DIV/0!</v>
      </c>
      <c r="L327" s="20" t="str">
        <f>IF(G330=0,"",IF(L326&gt;=100,"Гос.задание по гос.услуге выполнено в полном объеме",IF(L326&gt;=90,"Гос.задание по гос.услуге выполнено",IF(L326&lt;90,"Гос.задание по гос.услуге не выполнено"))))</f>
        <v/>
      </c>
      <c r="M327" s="46" t="str">
        <f>IF(G330=0,"",IF(M326&gt;=100,"Гос.задание по гос.услуге выполнено в полном объеме",IF(M326&gt;=90,"Гос.задание по гос.услуге выполнено",IF(M326&lt;90,"Гос.задание по гос.услуге не выполнено"))))</f>
        <v/>
      </c>
    </row>
    <row r="328" spans="1:17" ht="67.5" customHeight="1" x14ac:dyDescent="0.25">
      <c r="A328" s="129"/>
      <c r="B328" s="132"/>
      <c r="C328" s="94"/>
      <c r="D328" s="9" t="s">
        <v>17</v>
      </c>
      <c r="E328" s="10" t="s">
        <v>14</v>
      </c>
      <c r="F328" s="11" t="s">
        <v>75</v>
      </c>
      <c r="G328" s="66">
        <v>0</v>
      </c>
      <c r="H328" s="7">
        <v>0</v>
      </c>
      <c r="I328" s="6"/>
      <c r="J328" s="6"/>
      <c r="K328" s="14" t="e">
        <f>IF(H328/G328*100&gt;100,100,H328/G328*100)</f>
        <v>#DIV/0!</v>
      </c>
      <c r="L328" s="37"/>
      <c r="M328" s="36"/>
    </row>
    <row r="329" spans="1:17" ht="92.4" x14ac:dyDescent="0.25">
      <c r="A329" s="129"/>
      <c r="B329" s="132"/>
      <c r="C329" s="95"/>
      <c r="D329" s="48" t="s">
        <v>49</v>
      </c>
      <c r="E329" s="49" t="s">
        <v>14</v>
      </c>
      <c r="F329" s="50" t="s">
        <v>77</v>
      </c>
      <c r="G329" s="67">
        <v>0</v>
      </c>
      <c r="H329" s="51">
        <v>0</v>
      </c>
      <c r="I329" s="52"/>
      <c r="J329" s="52"/>
      <c r="K329" s="14" t="e">
        <f>IF(H329/G329*100&gt;100,100,H329/G329*100)</f>
        <v>#DIV/0!</v>
      </c>
      <c r="L329" s="53"/>
      <c r="M329" s="54"/>
    </row>
    <row r="330" spans="1:17" ht="42.75" customHeight="1" thickBot="1" x14ac:dyDescent="0.3">
      <c r="A330" s="129"/>
      <c r="B330" s="132"/>
      <c r="C330" s="64" t="s">
        <v>3</v>
      </c>
      <c r="D330" s="26" t="s">
        <v>13</v>
      </c>
      <c r="E330" s="27" t="s">
        <v>4</v>
      </c>
      <c r="F330" s="27"/>
      <c r="G330" s="68">
        <v>0</v>
      </c>
      <c r="H330" s="28">
        <v>0</v>
      </c>
      <c r="I330" s="29"/>
      <c r="J330" s="29"/>
      <c r="K330" s="34">
        <f>IF(G330=0,0,IF(H330/G330*100&gt;110,110,H330/G330*100))</f>
        <v>0</v>
      </c>
      <c r="L330" s="30" t="str">
        <f>IF(G330=0,"",K330)</f>
        <v/>
      </c>
      <c r="M330" s="40" t="str">
        <f>IF(G330=0,"",IF(L330&gt;=100,"Гос.задание по гос.услуге выполнено в полном объеме",IF(L330&gt;=90,"Гос.задание по гос.услуге выполнено",IF(L330&lt;90,"Гос.задание по гос.услуге не выполнено"))))</f>
        <v/>
      </c>
    </row>
    <row r="331" spans="1:17" ht="16.5" customHeight="1" x14ac:dyDescent="0.25">
      <c r="A331" s="129"/>
      <c r="B331" s="132"/>
      <c r="C331" s="101" t="s">
        <v>68</v>
      </c>
      <c r="D331" s="123" t="s">
        <v>78</v>
      </c>
      <c r="E331" s="123"/>
      <c r="F331" s="123"/>
      <c r="G331" s="123"/>
      <c r="H331" s="123"/>
      <c r="I331" s="123"/>
      <c r="J331" s="123"/>
      <c r="K331" s="84">
        <f>G342+G350+G358+G366+G374+G382+G390+G398+G406</f>
        <v>1681</v>
      </c>
      <c r="L331" s="85">
        <f>H342+H350+H358+H366+H374+H382+H390+H398+H406</f>
        <v>1696</v>
      </c>
      <c r="M331" s="86">
        <f>IFERROR((M336+M344+M352+M360+M368+M376+M384+M392+M400)/(COUNTIF(M336,"&gt;0")+COUNTIF(M344,"&gt;0")+COUNTIF(M352,"&gt;0")+COUNTIF(M360,"&gt;0")+COUNTIF(M368,"&gt;0")+COUNTIF(M376,"&gt;0")+COUNTIF(M384,"&gt;0")+COUNTIF(M392,"&gt;0")+COUNTIF(M400,"&gt;0")),0)</f>
        <v>100.47891986822967</v>
      </c>
      <c r="N331" s="8"/>
      <c r="O331" s="8"/>
      <c r="P331" s="8"/>
      <c r="Q331" s="8"/>
    </row>
    <row r="332" spans="1:17" ht="48.75" customHeight="1" thickBot="1" x14ac:dyDescent="0.3">
      <c r="A332" s="129"/>
      <c r="B332" s="132"/>
      <c r="C332" s="102"/>
      <c r="D332" s="122"/>
      <c r="E332" s="122"/>
      <c r="F332" s="122"/>
      <c r="G332" s="122"/>
      <c r="H332" s="122"/>
      <c r="I332" s="122"/>
      <c r="J332" s="122"/>
      <c r="K332" s="87" t="s">
        <v>89</v>
      </c>
      <c r="L332" s="88" t="s">
        <v>88</v>
      </c>
      <c r="M332" s="90" t="str">
        <f>IF(M331&gt;=100,"Гос.задание по гос.услуге выполнено",IF(M331&gt;=90,"Гос.задание по гос.услуге в целом выполнено",IF(AND(M331&lt;90,M331&gt;0),"Гос.задание по гос.услуге не выполнено",IF(M331=0,"Гос.услуга отсутствует в гос.задании"))))</f>
        <v>Гос.задание по гос.услуге выполнено</v>
      </c>
      <c r="N332" s="8"/>
      <c r="O332" s="8"/>
      <c r="P332" s="8"/>
      <c r="Q332" s="8"/>
    </row>
    <row r="333" spans="1:17" ht="75" customHeight="1" x14ac:dyDescent="0.25">
      <c r="A333" s="129"/>
      <c r="B333" s="132"/>
      <c r="C333" s="103" t="s">
        <v>7</v>
      </c>
      <c r="D333" s="1" t="s">
        <v>0</v>
      </c>
      <c r="E333" s="1" t="s">
        <v>1</v>
      </c>
      <c r="F333" s="1" t="s">
        <v>2</v>
      </c>
      <c r="G333" s="1" t="s">
        <v>22</v>
      </c>
      <c r="H333" s="1" t="s">
        <v>23</v>
      </c>
      <c r="I333" s="1" t="s">
        <v>6</v>
      </c>
      <c r="J333" s="1" t="s">
        <v>5</v>
      </c>
      <c r="K333" s="70" t="s">
        <v>20</v>
      </c>
      <c r="L333" s="70" t="s">
        <v>21</v>
      </c>
      <c r="M333" s="70" t="s">
        <v>12</v>
      </c>
    </row>
    <row r="334" spans="1:17" ht="18" customHeight="1" thickBot="1" x14ac:dyDescent="0.3">
      <c r="A334" s="129"/>
      <c r="B334" s="132"/>
      <c r="C334" s="104"/>
      <c r="D334" s="19">
        <v>1</v>
      </c>
      <c r="E334" s="19">
        <v>2</v>
      </c>
      <c r="F334" s="19">
        <v>3</v>
      </c>
      <c r="G334" s="19">
        <v>4</v>
      </c>
      <c r="H334" s="19">
        <v>5</v>
      </c>
      <c r="I334" s="19">
        <v>6</v>
      </c>
      <c r="J334" s="19">
        <v>7</v>
      </c>
      <c r="K334" s="19">
        <v>8</v>
      </c>
      <c r="L334" s="15">
        <v>9</v>
      </c>
      <c r="M334" s="15">
        <v>10</v>
      </c>
    </row>
    <row r="335" spans="1:17" ht="30.75" customHeight="1" x14ac:dyDescent="0.25">
      <c r="A335" s="129"/>
      <c r="B335" s="132"/>
      <c r="C335" s="96" t="s">
        <v>53</v>
      </c>
      <c r="D335" s="96"/>
      <c r="E335" s="96"/>
      <c r="F335" s="96"/>
      <c r="G335" s="96"/>
      <c r="H335" s="96"/>
      <c r="I335" s="96"/>
      <c r="J335" s="96"/>
      <c r="K335" s="96"/>
      <c r="L335" s="96"/>
      <c r="M335" s="97"/>
    </row>
    <row r="336" spans="1:17" ht="66" x14ac:dyDescent="0.25">
      <c r="A336" s="129"/>
      <c r="B336" s="132"/>
      <c r="C336" s="93" t="s">
        <v>24</v>
      </c>
      <c r="D336" s="21" t="s">
        <v>71</v>
      </c>
      <c r="E336" s="22" t="s">
        <v>14</v>
      </c>
      <c r="F336" s="23" t="s">
        <v>72</v>
      </c>
      <c r="G336" s="80">
        <f>G342/$G$483*100</f>
        <v>0.23629489603024575</v>
      </c>
      <c r="H336" s="12">
        <f>H342/H483*100</f>
        <v>0.23463162834350071</v>
      </c>
      <c r="I336" s="24"/>
      <c r="J336" s="24" t="s">
        <v>94</v>
      </c>
      <c r="K336" s="25">
        <f>IF(H336/G336*100&gt;100,100,H336/G336*100)</f>
        <v>99.296105114969507</v>
      </c>
      <c r="L336" s="44">
        <f>IF(G342=0,"",(K336+K337+K338+K339+K340+K341)/6)</f>
        <v>99.512313815457887</v>
      </c>
      <c r="M336" s="47">
        <f>IF(G342&gt;0,(L336+L342)/2,0)</f>
        <v>99.756156907728951</v>
      </c>
    </row>
    <row r="337" spans="1:13" ht="42" customHeight="1" x14ac:dyDescent="0.25">
      <c r="A337" s="129"/>
      <c r="B337" s="132"/>
      <c r="C337" s="94"/>
      <c r="D337" s="9" t="s">
        <v>73</v>
      </c>
      <c r="E337" s="10" t="s">
        <v>15</v>
      </c>
      <c r="F337" s="11" t="s">
        <v>26</v>
      </c>
      <c r="G337" s="66">
        <v>0</v>
      </c>
      <c r="H337" s="12">
        <v>0</v>
      </c>
      <c r="I337" s="6"/>
      <c r="J337" s="6" t="s">
        <v>93</v>
      </c>
      <c r="K337" s="14">
        <f>IF(H337=0,100,IF(H337&gt;5,89,90))</f>
        <v>100</v>
      </c>
      <c r="L337" s="20" t="str">
        <f>IF(G342=0,"",IF(L336&gt;=100,"Гос.задание по гос.услуге выполнено в полном объеме",IF(L336&gt;=90,"Гос.задание по гос.услуге выполнено",IF(L336&lt;90,"Гос.задание по гос.услуге не выполнено"))))</f>
        <v>Гос.задание по гос.услуге выполнено</v>
      </c>
      <c r="M337" s="46" t="str">
        <f>IF(G342=0,"",IF(M336&gt;=100,"Гос.задание по гос.услуге выполнено в полном объеме",IF(M336&gt;=90,"Гос.задание по гос.услуге выполнено",IF(M336&lt;90,"Гос.задание по гос.услуге не выполнено"))))</f>
        <v>Гос.задание по гос.услуге выполнено</v>
      </c>
    </row>
    <row r="338" spans="1:13" ht="79.5" customHeight="1" x14ac:dyDescent="0.25">
      <c r="A338" s="129"/>
      <c r="B338" s="132"/>
      <c r="C338" s="94"/>
      <c r="D338" s="9" t="s">
        <v>16</v>
      </c>
      <c r="E338" s="10" t="s">
        <v>14</v>
      </c>
      <c r="F338" s="11" t="s">
        <v>76</v>
      </c>
      <c r="G338" s="66">
        <v>90</v>
      </c>
      <c r="H338" s="7">
        <v>100</v>
      </c>
      <c r="I338" s="6"/>
      <c r="J338" s="6" t="s">
        <v>97</v>
      </c>
      <c r="K338" s="14">
        <f>IF(H338/G338*100&gt;100,100,H338/G338*100)</f>
        <v>100</v>
      </c>
      <c r="L338" s="37"/>
      <c r="M338" s="36"/>
    </row>
    <row r="339" spans="1:13" ht="67.5" customHeight="1" x14ac:dyDescent="0.25">
      <c r="A339" s="129"/>
      <c r="B339" s="132"/>
      <c r="C339" s="94"/>
      <c r="D339" s="9" t="s">
        <v>17</v>
      </c>
      <c r="E339" s="10" t="s">
        <v>14</v>
      </c>
      <c r="F339" s="11" t="s">
        <v>75</v>
      </c>
      <c r="G339" s="66">
        <v>90</v>
      </c>
      <c r="H339" s="7">
        <v>88</v>
      </c>
      <c r="I339" s="6"/>
      <c r="J339" s="6" t="s">
        <v>91</v>
      </c>
      <c r="K339" s="14">
        <f>IF(H339/G339*100&gt;100,100,H339/G339*100)</f>
        <v>97.777777777777771</v>
      </c>
      <c r="L339" s="37"/>
      <c r="M339" s="36"/>
    </row>
    <row r="340" spans="1:13" ht="19.5" customHeight="1" x14ac:dyDescent="0.25">
      <c r="A340" s="129"/>
      <c r="B340" s="132"/>
      <c r="C340" s="94"/>
      <c r="D340" s="9" t="s">
        <v>18</v>
      </c>
      <c r="E340" s="10" t="s">
        <v>14</v>
      </c>
      <c r="F340" s="11" t="s">
        <v>74</v>
      </c>
      <c r="G340" s="66">
        <v>70</v>
      </c>
      <c r="H340" s="7">
        <v>100</v>
      </c>
      <c r="I340" s="6"/>
      <c r="J340" s="6" t="s">
        <v>92</v>
      </c>
      <c r="K340" s="14">
        <f>IF(H340/G340*100&gt;100,100,H340/G340*100)</f>
        <v>100</v>
      </c>
      <c r="L340" s="37"/>
      <c r="M340" s="36"/>
    </row>
    <row r="341" spans="1:13" ht="92.4" x14ac:dyDescent="0.25">
      <c r="A341" s="129"/>
      <c r="B341" s="132"/>
      <c r="C341" s="95"/>
      <c r="D341" s="48" t="s">
        <v>49</v>
      </c>
      <c r="E341" s="49" t="s">
        <v>14</v>
      </c>
      <c r="F341" s="50" t="s">
        <v>77</v>
      </c>
      <c r="G341" s="67">
        <v>95</v>
      </c>
      <c r="H341" s="51">
        <v>100</v>
      </c>
      <c r="I341" s="52"/>
      <c r="J341" s="52" t="s">
        <v>92</v>
      </c>
      <c r="K341" s="14">
        <f>IF(H341/G341*100&gt;100,100,H341/G341*100)</f>
        <v>100</v>
      </c>
      <c r="L341" s="53"/>
      <c r="M341" s="54"/>
    </row>
    <row r="342" spans="1:13" ht="42.75" customHeight="1" thickBot="1" x14ac:dyDescent="0.3">
      <c r="A342" s="129"/>
      <c r="B342" s="132"/>
      <c r="C342" s="64" t="s">
        <v>3</v>
      </c>
      <c r="D342" s="26" t="s">
        <v>13</v>
      </c>
      <c r="E342" s="27" t="s">
        <v>4</v>
      </c>
      <c r="F342" s="27"/>
      <c r="G342" s="68">
        <v>5</v>
      </c>
      <c r="H342" s="28">
        <v>5</v>
      </c>
      <c r="I342" s="29"/>
      <c r="J342" s="29" t="s">
        <v>94</v>
      </c>
      <c r="K342" s="34">
        <f>IF(G342=0,0,IF(H342/G342*100&gt;110,110,H342/G342*100))</f>
        <v>100</v>
      </c>
      <c r="L342" s="30">
        <f>IF(G342=0,"",K342)</f>
        <v>100</v>
      </c>
      <c r="M342" s="40" t="str">
        <f>IF(G342=0,"",IF(L342&gt;=100,"Гос.задание по гос.услуге выполнено в полном объеме",IF(L342&gt;=90,"Гос.задание по гос.услуге выполнено",IF(L342&lt;90,"Гос.задание по гос.услуге не выполнено"))))</f>
        <v>Гос.задание по гос.услуге выполнено в полном объеме</v>
      </c>
    </row>
    <row r="343" spans="1:13" ht="30.75" customHeight="1" x14ac:dyDescent="0.25">
      <c r="A343" s="129"/>
      <c r="B343" s="132"/>
      <c r="C343" s="96" t="s">
        <v>50</v>
      </c>
      <c r="D343" s="96"/>
      <c r="E343" s="96"/>
      <c r="F343" s="96"/>
      <c r="G343" s="96"/>
      <c r="H343" s="96"/>
      <c r="I343" s="96"/>
      <c r="J343" s="96"/>
      <c r="K343" s="96"/>
      <c r="L343" s="96"/>
      <c r="M343" s="97"/>
    </row>
    <row r="344" spans="1:13" ht="66" x14ac:dyDescent="0.25">
      <c r="A344" s="129"/>
      <c r="B344" s="132"/>
      <c r="C344" s="93" t="s">
        <v>24</v>
      </c>
      <c r="D344" s="21" t="s">
        <v>71</v>
      </c>
      <c r="E344" s="22" t="s">
        <v>14</v>
      </c>
      <c r="F344" s="23" t="s">
        <v>72</v>
      </c>
      <c r="G344" s="80">
        <f>G350/$G$483*100</f>
        <v>37.996219281663521</v>
      </c>
      <c r="H344" s="12">
        <f>H350/H483*100</f>
        <v>38.057250117315817</v>
      </c>
      <c r="I344" s="24"/>
      <c r="J344" s="24" t="s">
        <v>94</v>
      </c>
      <c r="K344" s="25">
        <f>IF(H344/G344*100&gt;100,100,H344/G344*100)</f>
        <v>100</v>
      </c>
      <c r="L344" s="44">
        <f>IF(G350=0,"",(K344+K345+K346+K347+K348+K349)/6)</f>
        <v>99.629629629629633</v>
      </c>
      <c r="M344" s="47">
        <f>IF(G350&gt;0,(L344+L350)/2,0)</f>
        <v>100.25013819789939</v>
      </c>
    </row>
    <row r="345" spans="1:13" ht="42" customHeight="1" x14ac:dyDescent="0.25">
      <c r="A345" s="129"/>
      <c r="B345" s="132"/>
      <c r="C345" s="94"/>
      <c r="D345" s="9" t="s">
        <v>73</v>
      </c>
      <c r="E345" s="10" t="s">
        <v>15</v>
      </c>
      <c r="F345" s="11" t="s">
        <v>26</v>
      </c>
      <c r="G345" s="66">
        <v>0</v>
      </c>
      <c r="H345" s="12">
        <v>0</v>
      </c>
      <c r="I345" s="6"/>
      <c r="J345" s="6" t="s">
        <v>93</v>
      </c>
      <c r="K345" s="14">
        <f>IF(H345=0,100,IF(H345&gt;5,89,90))</f>
        <v>100</v>
      </c>
      <c r="L345" s="20" t="str">
        <f>IF(G350=0,"",IF(L344&gt;=100,"Гос.задание по гос.услуге выполнено в полном объеме",IF(L344&gt;=90,"Гос.задание по гос.услуге выполнено",IF(L344&lt;90,"Гос.задание по гос.услуге не выполнено"))))</f>
        <v>Гос.задание по гос.услуге выполнено</v>
      </c>
      <c r="M345" s="46" t="str">
        <f>IF(G350=0,"",IF(M344&gt;=100,"Гос.задание по гос.услуге выполнено в полном объеме",IF(M344&gt;=90,"Гос.задание по гос.услуге выполнено",IF(M344&lt;90,"Гос.задание по гос.услуге не выполнено"))))</f>
        <v>Гос.задание по гос.услуге выполнено в полном объеме</v>
      </c>
    </row>
    <row r="346" spans="1:13" ht="79.5" customHeight="1" x14ac:dyDescent="0.25">
      <c r="A346" s="129"/>
      <c r="B346" s="132"/>
      <c r="C346" s="94"/>
      <c r="D346" s="9" t="s">
        <v>16</v>
      </c>
      <c r="E346" s="10" t="s">
        <v>14</v>
      </c>
      <c r="F346" s="11" t="s">
        <v>76</v>
      </c>
      <c r="G346" s="66">
        <v>90</v>
      </c>
      <c r="H346" s="7">
        <v>100</v>
      </c>
      <c r="I346" s="6"/>
      <c r="J346" s="6" t="s">
        <v>97</v>
      </c>
      <c r="K346" s="14">
        <f>IF(H346/G346*100&gt;100,100,H346/G346*100)</f>
        <v>100</v>
      </c>
      <c r="L346" s="37"/>
      <c r="M346" s="36"/>
    </row>
    <row r="347" spans="1:13" ht="67.5" customHeight="1" x14ac:dyDescent="0.25">
      <c r="A347" s="129"/>
      <c r="B347" s="132"/>
      <c r="C347" s="94"/>
      <c r="D347" s="9" t="s">
        <v>17</v>
      </c>
      <c r="E347" s="10" t="s">
        <v>14</v>
      </c>
      <c r="F347" s="11" t="s">
        <v>75</v>
      </c>
      <c r="G347" s="66">
        <v>90</v>
      </c>
      <c r="H347" s="7">
        <v>88</v>
      </c>
      <c r="I347" s="6"/>
      <c r="J347" s="6" t="s">
        <v>91</v>
      </c>
      <c r="K347" s="14">
        <f>IF(H347/G347*100&gt;100,100,H347/G347*100)</f>
        <v>97.777777777777771</v>
      </c>
      <c r="L347" s="37"/>
      <c r="M347" s="36"/>
    </row>
    <row r="348" spans="1:13" ht="19.5" customHeight="1" x14ac:dyDescent="0.25">
      <c r="A348" s="129"/>
      <c r="B348" s="132"/>
      <c r="C348" s="94"/>
      <c r="D348" s="9" t="s">
        <v>18</v>
      </c>
      <c r="E348" s="10" t="s">
        <v>14</v>
      </c>
      <c r="F348" s="11" t="s">
        <v>74</v>
      </c>
      <c r="G348" s="66">
        <v>70</v>
      </c>
      <c r="H348" s="7">
        <v>100</v>
      </c>
      <c r="I348" s="6"/>
      <c r="J348" s="6" t="s">
        <v>92</v>
      </c>
      <c r="K348" s="14">
        <f>IF(H348/G348*100&gt;100,100,H348/G348*100)</f>
        <v>100</v>
      </c>
      <c r="L348" s="37"/>
      <c r="M348" s="36"/>
    </row>
    <row r="349" spans="1:13" ht="92.4" x14ac:dyDescent="0.25">
      <c r="A349" s="129"/>
      <c r="B349" s="132"/>
      <c r="C349" s="95"/>
      <c r="D349" s="48" t="s">
        <v>49</v>
      </c>
      <c r="E349" s="49" t="s">
        <v>14</v>
      </c>
      <c r="F349" s="50" t="s">
        <v>77</v>
      </c>
      <c r="G349" s="67">
        <v>95</v>
      </c>
      <c r="H349" s="51">
        <v>100</v>
      </c>
      <c r="I349" s="52"/>
      <c r="J349" s="52" t="s">
        <v>92</v>
      </c>
      <c r="K349" s="14">
        <f>IF(H349/G349*100&gt;100,100,H349/G349*100)</f>
        <v>100</v>
      </c>
      <c r="L349" s="53"/>
      <c r="M349" s="54"/>
    </row>
    <row r="350" spans="1:13" ht="42.75" customHeight="1" thickBot="1" x14ac:dyDescent="0.3">
      <c r="A350" s="129"/>
      <c r="B350" s="132"/>
      <c r="C350" s="64" t="s">
        <v>3</v>
      </c>
      <c r="D350" s="26" t="s">
        <v>13</v>
      </c>
      <c r="E350" s="27" t="s">
        <v>4</v>
      </c>
      <c r="F350" s="27"/>
      <c r="G350" s="68">
        <v>804</v>
      </c>
      <c r="H350" s="28">
        <v>811</v>
      </c>
      <c r="I350" s="29"/>
      <c r="J350" s="24" t="s">
        <v>94</v>
      </c>
      <c r="K350" s="34">
        <f>IF(G350=0,0,IF(H350/G350*100&gt;110,110,H350/G350*100))</f>
        <v>100.87064676616914</v>
      </c>
      <c r="L350" s="30">
        <f>IF(G350=0,"",K350)</f>
        <v>100.87064676616914</v>
      </c>
      <c r="M350" s="40" t="str">
        <f>IF(G350=0,"",IF(L350&gt;=100,"Гос.задание по гос.услуге выполнено в полном объеме",IF(L350&gt;=90,"Гос.задание по гос.услуге выполнено",IF(L350&lt;90,"Гос.задание по гос.услуге не выполнено"))))</f>
        <v>Гос.задание по гос.услуге выполнено в полном объеме</v>
      </c>
    </row>
    <row r="351" spans="1:13" ht="30.75" customHeight="1" x14ac:dyDescent="0.25">
      <c r="A351" s="129"/>
      <c r="B351" s="132"/>
      <c r="C351" s="96" t="s">
        <v>54</v>
      </c>
      <c r="D351" s="96"/>
      <c r="E351" s="96"/>
      <c r="F351" s="96"/>
      <c r="G351" s="96"/>
      <c r="H351" s="96"/>
      <c r="I351" s="96"/>
      <c r="J351" s="96"/>
      <c r="K351" s="96"/>
      <c r="L351" s="96"/>
      <c r="M351" s="97"/>
    </row>
    <row r="352" spans="1:13" ht="66" x14ac:dyDescent="0.25">
      <c r="A352" s="129"/>
      <c r="B352" s="132"/>
      <c r="C352" s="93" t="s">
        <v>24</v>
      </c>
      <c r="D352" s="21" t="s">
        <v>71</v>
      </c>
      <c r="E352" s="22" t="s">
        <v>14</v>
      </c>
      <c r="F352" s="23" t="s">
        <v>72</v>
      </c>
      <c r="G352" s="80">
        <f>G358/$G$483*100</f>
        <v>0.3780718336483932</v>
      </c>
      <c r="H352" s="12">
        <f>H358/H483*100</f>
        <v>0.37541060534960113</v>
      </c>
      <c r="I352" s="24"/>
      <c r="J352" s="24" t="s">
        <v>94</v>
      </c>
      <c r="K352" s="25">
        <f>IF(H352/G352*100&gt;100,100,H352/G352*100)</f>
        <v>99.296105114969507</v>
      </c>
      <c r="L352" s="44">
        <f>IF(G358=0,"",(K352+K353+K354+K355+K356+K357)/6)</f>
        <v>99.512313815457887</v>
      </c>
      <c r="M352" s="47">
        <f>IF(G358&gt;0,(L352+L358)/2,0)</f>
        <v>99.756156907728951</v>
      </c>
    </row>
    <row r="353" spans="1:13" ht="42" customHeight="1" x14ac:dyDescent="0.25">
      <c r="A353" s="129"/>
      <c r="B353" s="132"/>
      <c r="C353" s="94"/>
      <c r="D353" s="9" t="s">
        <v>73</v>
      </c>
      <c r="E353" s="10" t="s">
        <v>15</v>
      </c>
      <c r="F353" s="11" t="s">
        <v>26</v>
      </c>
      <c r="G353" s="66">
        <v>0</v>
      </c>
      <c r="H353" s="12">
        <v>0</v>
      </c>
      <c r="I353" s="6"/>
      <c r="J353" s="6" t="s">
        <v>93</v>
      </c>
      <c r="K353" s="14">
        <f>IF(H353=0,100,IF(H353&gt;5,89,90))</f>
        <v>100</v>
      </c>
      <c r="L353" s="20" t="str">
        <f>IF(G358=0,"",IF(L352&gt;=100,"Гос.задание по гос.услуге выполнено в полном объеме",IF(L352&gt;=90,"Гос.задание по гос.услуге выполнено",IF(L352&lt;90,"Гос.задание по гос.услуге не выполнено"))))</f>
        <v>Гос.задание по гос.услуге выполнено</v>
      </c>
      <c r="M353" s="46" t="str">
        <f>IF(G358=0,"",IF(M352&gt;=100,"Гос.задание по гос.услуге выполнено в полном объеме",IF(M352&gt;=90,"Гос.задание по гос.услуге выполнено",IF(M352&lt;90,"Гос.задание по гос.услуге не выполнено"))))</f>
        <v>Гос.задание по гос.услуге выполнено</v>
      </c>
    </row>
    <row r="354" spans="1:13" ht="79.5" customHeight="1" x14ac:dyDescent="0.25">
      <c r="A354" s="129"/>
      <c r="B354" s="132"/>
      <c r="C354" s="94"/>
      <c r="D354" s="9" t="s">
        <v>16</v>
      </c>
      <c r="E354" s="10" t="s">
        <v>14</v>
      </c>
      <c r="F354" s="11" t="s">
        <v>76</v>
      </c>
      <c r="G354" s="66">
        <v>90</v>
      </c>
      <c r="H354" s="7">
        <v>100</v>
      </c>
      <c r="I354" s="6"/>
      <c r="J354" s="6" t="s">
        <v>97</v>
      </c>
      <c r="K354" s="14">
        <f>IF(H354/G354*100&gt;100,100,H354/G354*100)</f>
        <v>100</v>
      </c>
      <c r="L354" s="37"/>
      <c r="M354" s="36"/>
    </row>
    <row r="355" spans="1:13" ht="67.5" customHeight="1" x14ac:dyDescent="0.25">
      <c r="A355" s="129"/>
      <c r="B355" s="132"/>
      <c r="C355" s="94"/>
      <c r="D355" s="9" t="s">
        <v>17</v>
      </c>
      <c r="E355" s="10" t="s">
        <v>14</v>
      </c>
      <c r="F355" s="11" t="s">
        <v>75</v>
      </c>
      <c r="G355" s="66">
        <v>90</v>
      </c>
      <c r="H355" s="7">
        <v>88</v>
      </c>
      <c r="I355" s="6"/>
      <c r="J355" s="6" t="s">
        <v>91</v>
      </c>
      <c r="K355" s="14">
        <f>IF(H355/G355*100&gt;100,100,H355/G355*100)</f>
        <v>97.777777777777771</v>
      </c>
      <c r="L355" s="37"/>
      <c r="M355" s="36"/>
    </row>
    <row r="356" spans="1:13" ht="19.5" customHeight="1" x14ac:dyDescent="0.25">
      <c r="A356" s="129"/>
      <c r="B356" s="132"/>
      <c r="C356" s="94"/>
      <c r="D356" s="9" t="s">
        <v>18</v>
      </c>
      <c r="E356" s="10" t="s">
        <v>14</v>
      </c>
      <c r="F356" s="11" t="s">
        <v>74</v>
      </c>
      <c r="G356" s="66">
        <v>70</v>
      </c>
      <c r="H356" s="7">
        <v>100</v>
      </c>
      <c r="I356" s="6"/>
      <c r="J356" s="6" t="s">
        <v>92</v>
      </c>
      <c r="K356" s="14">
        <f>IF(H356/G356*100&gt;100,100,H356/G356*100)</f>
        <v>100</v>
      </c>
      <c r="L356" s="37"/>
      <c r="M356" s="36"/>
    </row>
    <row r="357" spans="1:13" ht="92.4" x14ac:dyDescent="0.25">
      <c r="A357" s="129"/>
      <c r="B357" s="132"/>
      <c r="C357" s="95"/>
      <c r="D357" s="48" t="s">
        <v>49</v>
      </c>
      <c r="E357" s="49" t="s">
        <v>14</v>
      </c>
      <c r="F357" s="50" t="s">
        <v>77</v>
      </c>
      <c r="G357" s="67">
        <v>95</v>
      </c>
      <c r="H357" s="51">
        <v>100</v>
      </c>
      <c r="I357" s="52"/>
      <c r="J357" s="52" t="s">
        <v>92</v>
      </c>
      <c r="K357" s="14">
        <f>IF(H357/G357*100&gt;100,100,H357/G357*100)</f>
        <v>100</v>
      </c>
      <c r="L357" s="53"/>
      <c r="M357" s="54"/>
    </row>
    <row r="358" spans="1:13" ht="42.75" customHeight="1" thickBot="1" x14ac:dyDescent="0.3">
      <c r="A358" s="129"/>
      <c r="B358" s="132"/>
      <c r="C358" s="64" t="s">
        <v>3</v>
      </c>
      <c r="D358" s="26" t="s">
        <v>13</v>
      </c>
      <c r="E358" s="27" t="s">
        <v>4</v>
      </c>
      <c r="F358" s="27"/>
      <c r="G358" s="68">
        <v>8</v>
      </c>
      <c r="H358" s="28">
        <v>8</v>
      </c>
      <c r="I358" s="29"/>
      <c r="J358" s="29" t="s">
        <v>94</v>
      </c>
      <c r="K358" s="34">
        <f>IF(G358=0,0,IF(H358/G358*100&gt;110,110,H358/G358*100))</f>
        <v>100</v>
      </c>
      <c r="L358" s="30">
        <f>IF(G358=0,"",K358)</f>
        <v>100</v>
      </c>
      <c r="M358" s="40" t="str">
        <f>IF(G358=0,"",IF(L358&gt;=100,"Гос.задание по гос.услуге выполнено в полном объеме",IF(L358&gt;=90,"Гос.задание по гос.услуге выполнено",IF(L358&lt;90,"Гос.задание по гос.услуге не выполнено"))))</f>
        <v>Гос.задание по гос.услуге выполнено в полном объеме</v>
      </c>
    </row>
    <row r="359" spans="1:13" ht="30.75" customHeight="1" x14ac:dyDescent="0.25">
      <c r="A359" s="129"/>
      <c r="B359" s="132"/>
      <c r="C359" s="96" t="s">
        <v>29</v>
      </c>
      <c r="D359" s="96"/>
      <c r="E359" s="96"/>
      <c r="F359" s="96"/>
      <c r="G359" s="96"/>
      <c r="H359" s="96"/>
      <c r="I359" s="96"/>
      <c r="J359" s="96"/>
      <c r="K359" s="96"/>
      <c r="L359" s="96"/>
      <c r="M359" s="97"/>
    </row>
    <row r="360" spans="1:13" ht="66" x14ac:dyDescent="0.25">
      <c r="A360" s="129"/>
      <c r="B360" s="132"/>
      <c r="C360" s="93" t="s">
        <v>24</v>
      </c>
      <c r="D360" s="21" t="s">
        <v>71</v>
      </c>
      <c r="E360" s="22" t="s">
        <v>14</v>
      </c>
      <c r="F360" s="23" t="s">
        <v>72</v>
      </c>
      <c r="G360" s="80">
        <f>G366/$G$483*100</f>
        <v>0.85066162570888471</v>
      </c>
      <c r="H360" s="12">
        <f>H366/H483*100</f>
        <v>0.93852651337400284</v>
      </c>
      <c r="I360" s="24"/>
      <c r="J360" s="24" t="s">
        <v>94</v>
      </c>
      <c r="K360" s="25">
        <f>IF(H360/G360*100&gt;100,100,H360/G360*100)</f>
        <v>100</v>
      </c>
      <c r="L360" s="44">
        <f>IF(G366=0,"",(K360+K361+K362+K363+K364+K365)/6)</f>
        <v>99.629629629629633</v>
      </c>
      <c r="M360" s="47">
        <f>IF(G366&gt;0,(L360+L366)/2,0)</f>
        <v>104.81481481481481</v>
      </c>
    </row>
    <row r="361" spans="1:13" ht="42" customHeight="1" x14ac:dyDescent="0.25">
      <c r="A361" s="129"/>
      <c r="B361" s="132"/>
      <c r="C361" s="94"/>
      <c r="D361" s="9" t="s">
        <v>73</v>
      </c>
      <c r="E361" s="10" t="s">
        <v>15</v>
      </c>
      <c r="F361" s="11" t="s">
        <v>26</v>
      </c>
      <c r="G361" s="66">
        <v>0</v>
      </c>
      <c r="H361" s="12">
        <v>0</v>
      </c>
      <c r="I361" s="6"/>
      <c r="J361" s="6" t="s">
        <v>93</v>
      </c>
      <c r="K361" s="14">
        <f>IF(H361=0,100,IF(H361&gt;5,89,90))</f>
        <v>100</v>
      </c>
      <c r="L361" s="20" t="str">
        <f>IF(G366=0,"",IF(L360&gt;=100,"Гос.задание по гос.услуге выполнено в полном объеме",IF(L360&gt;=90,"Гос.задание по гос.услуге выполнено",IF(L360&lt;90,"Гос.задание по гос.услуге не выполнено"))))</f>
        <v>Гос.задание по гос.услуге выполнено</v>
      </c>
      <c r="M361" s="46" t="str">
        <f>IF(G366=0,"",IF(M360&gt;=100,"Гос.задание по гос.услуге выполнено в полном объеме",IF(M360&gt;=90,"Гос.задание по гос.услуге выполнено",IF(M360&lt;90,"Гос.задание по гос.услуге не выполнено"))))</f>
        <v>Гос.задание по гос.услуге выполнено в полном объеме</v>
      </c>
    </row>
    <row r="362" spans="1:13" ht="79.5" customHeight="1" x14ac:dyDescent="0.25">
      <c r="A362" s="129"/>
      <c r="B362" s="132"/>
      <c r="C362" s="94"/>
      <c r="D362" s="9" t="s">
        <v>16</v>
      </c>
      <c r="E362" s="10" t="s">
        <v>14</v>
      </c>
      <c r="F362" s="11" t="s">
        <v>76</v>
      </c>
      <c r="G362" s="66">
        <v>90</v>
      </c>
      <c r="H362" s="7">
        <v>100</v>
      </c>
      <c r="I362" s="6"/>
      <c r="J362" s="6" t="s">
        <v>97</v>
      </c>
      <c r="K362" s="14">
        <f>IF(H362/G362*100&gt;100,100,H362/G362*100)</f>
        <v>100</v>
      </c>
      <c r="L362" s="37"/>
      <c r="M362" s="36"/>
    </row>
    <row r="363" spans="1:13" ht="67.5" customHeight="1" x14ac:dyDescent="0.25">
      <c r="A363" s="129"/>
      <c r="B363" s="132"/>
      <c r="C363" s="94"/>
      <c r="D363" s="9" t="s">
        <v>17</v>
      </c>
      <c r="E363" s="10" t="s">
        <v>14</v>
      </c>
      <c r="F363" s="11" t="s">
        <v>75</v>
      </c>
      <c r="G363" s="66">
        <v>90</v>
      </c>
      <c r="H363" s="7">
        <v>88</v>
      </c>
      <c r="I363" s="6"/>
      <c r="J363" s="6" t="s">
        <v>91</v>
      </c>
      <c r="K363" s="14">
        <f>IF(H363/G363*100&gt;100,100,H363/G363*100)</f>
        <v>97.777777777777771</v>
      </c>
      <c r="L363" s="37"/>
      <c r="M363" s="36"/>
    </row>
    <row r="364" spans="1:13" ht="19.5" customHeight="1" x14ac:dyDescent="0.25">
      <c r="A364" s="129"/>
      <c r="B364" s="132"/>
      <c r="C364" s="94"/>
      <c r="D364" s="9" t="s">
        <v>18</v>
      </c>
      <c r="E364" s="10" t="s">
        <v>14</v>
      </c>
      <c r="F364" s="11" t="s">
        <v>74</v>
      </c>
      <c r="G364" s="66">
        <v>70</v>
      </c>
      <c r="H364" s="7">
        <v>100</v>
      </c>
      <c r="I364" s="6"/>
      <c r="J364" s="6" t="s">
        <v>92</v>
      </c>
      <c r="K364" s="14">
        <f>IF(H364/G364*100&gt;100,100,H364/G364*100)</f>
        <v>100</v>
      </c>
      <c r="L364" s="37"/>
      <c r="M364" s="36"/>
    </row>
    <row r="365" spans="1:13" ht="92.4" x14ac:dyDescent="0.25">
      <c r="A365" s="129"/>
      <c r="B365" s="132"/>
      <c r="C365" s="95"/>
      <c r="D365" s="48" t="s">
        <v>49</v>
      </c>
      <c r="E365" s="49" t="s">
        <v>14</v>
      </c>
      <c r="F365" s="50" t="s">
        <v>77</v>
      </c>
      <c r="G365" s="67">
        <v>95</v>
      </c>
      <c r="H365" s="51">
        <v>100</v>
      </c>
      <c r="I365" s="52"/>
      <c r="J365" s="52" t="s">
        <v>92</v>
      </c>
      <c r="K365" s="14">
        <f>IF(H365/G365*100&gt;100,100,H365/G365*100)</f>
        <v>100</v>
      </c>
      <c r="L365" s="53"/>
      <c r="M365" s="54"/>
    </row>
    <row r="366" spans="1:13" ht="42.75" customHeight="1" thickBot="1" x14ac:dyDescent="0.3">
      <c r="A366" s="129"/>
      <c r="B366" s="132"/>
      <c r="C366" s="64" t="s">
        <v>3</v>
      </c>
      <c r="D366" s="26" t="s">
        <v>13</v>
      </c>
      <c r="E366" s="27" t="s">
        <v>4</v>
      </c>
      <c r="F366" s="27"/>
      <c r="G366" s="68">
        <v>18</v>
      </c>
      <c r="H366" s="28">
        <v>20</v>
      </c>
      <c r="I366" s="29"/>
      <c r="J366" s="29" t="s">
        <v>94</v>
      </c>
      <c r="K366" s="34">
        <f>IF(G366=0,0,IF(H366/G366*100&gt;110,110,H366/G366*100))</f>
        <v>110</v>
      </c>
      <c r="L366" s="30">
        <f>IF(G366=0,"",K366)</f>
        <v>110</v>
      </c>
      <c r="M366" s="40" t="str">
        <f>IF(G366=0,"",IF(L366&gt;=100,"Гос.задание по гос.услуге выполнено в полном объеме",IF(L366&gt;=90,"Гос.задание по гос.услуге выполнено",IF(L366&lt;90,"Гос.задание по гос.услуге не выполнено"))))</f>
        <v>Гос.задание по гос.услуге выполнено в полном объеме</v>
      </c>
    </row>
    <row r="367" spans="1:13" ht="30.75" customHeight="1" x14ac:dyDescent="0.25">
      <c r="A367" s="129"/>
      <c r="B367" s="132"/>
      <c r="C367" s="96" t="s">
        <v>25</v>
      </c>
      <c r="D367" s="96"/>
      <c r="E367" s="96"/>
      <c r="F367" s="96"/>
      <c r="G367" s="96"/>
      <c r="H367" s="96"/>
      <c r="I367" s="96"/>
      <c r="J367" s="96"/>
      <c r="K367" s="96"/>
      <c r="L367" s="96"/>
      <c r="M367" s="97"/>
    </row>
    <row r="368" spans="1:13" ht="66" x14ac:dyDescent="0.25">
      <c r="A368" s="129"/>
      <c r="B368" s="132"/>
      <c r="C368" s="93" t="s">
        <v>24</v>
      </c>
      <c r="D368" s="21" t="s">
        <v>71</v>
      </c>
      <c r="E368" s="22" t="s">
        <v>14</v>
      </c>
      <c r="F368" s="23" t="s">
        <v>72</v>
      </c>
      <c r="G368" s="80">
        <f>G374/$G$483*100</f>
        <v>8.3648393194706987</v>
      </c>
      <c r="H368" s="12">
        <f>H374/H483*100</f>
        <v>8.352885969028625</v>
      </c>
      <c r="I368" s="24"/>
      <c r="J368" s="24" t="s">
        <v>94</v>
      </c>
      <c r="K368" s="25">
        <f>IF(H368/G368*100&gt;100,100,H368/G368*100)</f>
        <v>99.857100059121876</v>
      </c>
      <c r="L368" s="44">
        <f>IF(G374=0,"",(K368+K369+K370+K371+K372+K373)/6)</f>
        <v>99.605812972816622</v>
      </c>
      <c r="M368" s="47">
        <f>IF(G374&gt;0,(L368+L374)/2,0)</f>
        <v>100.08539236211453</v>
      </c>
    </row>
    <row r="369" spans="1:13" ht="42" customHeight="1" x14ac:dyDescent="0.25">
      <c r="A369" s="129"/>
      <c r="B369" s="132"/>
      <c r="C369" s="94"/>
      <c r="D369" s="9" t="s">
        <v>73</v>
      </c>
      <c r="E369" s="10" t="s">
        <v>15</v>
      </c>
      <c r="F369" s="11" t="s">
        <v>26</v>
      </c>
      <c r="G369" s="66">
        <v>0</v>
      </c>
      <c r="H369" s="12">
        <v>0</v>
      </c>
      <c r="I369" s="6"/>
      <c r="J369" s="6" t="s">
        <v>93</v>
      </c>
      <c r="K369" s="14">
        <f>IF(H369=0,100,IF(H369&gt;5,89,90))</f>
        <v>100</v>
      </c>
      <c r="L369" s="20" t="str">
        <f>IF(G374=0,"",IF(L368&gt;=100,"Гос.задание по гос.услуге выполнено в полном объеме",IF(L368&gt;=90,"Гос.задание по гос.услуге выполнено",IF(L368&lt;90,"Гос.задание по гос.услуге не выполнено"))))</f>
        <v>Гос.задание по гос.услуге выполнено</v>
      </c>
      <c r="M369" s="46" t="str">
        <f>IF(G374=0,"",IF(M368&gt;=100,"Гос.задание по гос.услуге выполнено в полном объеме",IF(M368&gt;=90,"Гос.задание по гос.услуге выполнено",IF(M368&lt;90,"Гос.задание по гос.услуге не выполнено"))))</f>
        <v>Гос.задание по гос.услуге выполнено в полном объеме</v>
      </c>
    </row>
    <row r="370" spans="1:13" ht="79.5" customHeight="1" x14ac:dyDescent="0.25">
      <c r="A370" s="129"/>
      <c r="B370" s="132"/>
      <c r="C370" s="94"/>
      <c r="D370" s="9" t="s">
        <v>16</v>
      </c>
      <c r="E370" s="10" t="s">
        <v>14</v>
      </c>
      <c r="F370" s="11" t="s">
        <v>76</v>
      </c>
      <c r="G370" s="66">
        <v>90</v>
      </c>
      <c r="H370" s="7">
        <v>100</v>
      </c>
      <c r="I370" s="6"/>
      <c r="J370" s="6" t="s">
        <v>97</v>
      </c>
      <c r="K370" s="14">
        <f>IF(H370/G370*100&gt;100,100,H370/G370*100)</f>
        <v>100</v>
      </c>
      <c r="L370" s="37"/>
      <c r="M370" s="36"/>
    </row>
    <row r="371" spans="1:13" ht="67.5" customHeight="1" x14ac:dyDescent="0.25">
      <c r="A371" s="129"/>
      <c r="B371" s="132"/>
      <c r="C371" s="94"/>
      <c r="D371" s="9" t="s">
        <v>17</v>
      </c>
      <c r="E371" s="10" t="s">
        <v>14</v>
      </c>
      <c r="F371" s="11" t="s">
        <v>75</v>
      </c>
      <c r="G371" s="66">
        <v>90</v>
      </c>
      <c r="H371" s="7">
        <v>88</v>
      </c>
      <c r="I371" s="6"/>
      <c r="J371" s="6" t="s">
        <v>91</v>
      </c>
      <c r="K371" s="14">
        <f>IF(H371/G371*100&gt;100,100,H371/G371*100)</f>
        <v>97.777777777777771</v>
      </c>
      <c r="L371" s="37"/>
      <c r="M371" s="36"/>
    </row>
    <row r="372" spans="1:13" ht="19.5" customHeight="1" x14ac:dyDescent="0.25">
      <c r="A372" s="129"/>
      <c r="B372" s="132"/>
      <c r="C372" s="94"/>
      <c r="D372" s="9" t="s">
        <v>18</v>
      </c>
      <c r="E372" s="10" t="s">
        <v>14</v>
      </c>
      <c r="F372" s="11" t="s">
        <v>74</v>
      </c>
      <c r="G372" s="66">
        <v>70</v>
      </c>
      <c r="H372" s="7">
        <v>100</v>
      </c>
      <c r="I372" s="6"/>
      <c r="J372" s="6" t="s">
        <v>92</v>
      </c>
      <c r="K372" s="14">
        <f>IF(H372/G372*100&gt;100,100,H372/G372*100)</f>
        <v>100</v>
      </c>
      <c r="L372" s="37"/>
      <c r="M372" s="36"/>
    </row>
    <row r="373" spans="1:13" ht="92.4" x14ac:dyDescent="0.25">
      <c r="A373" s="129"/>
      <c r="B373" s="132"/>
      <c r="C373" s="95"/>
      <c r="D373" s="48" t="s">
        <v>49</v>
      </c>
      <c r="E373" s="49" t="s">
        <v>14</v>
      </c>
      <c r="F373" s="50" t="s">
        <v>77</v>
      </c>
      <c r="G373" s="67">
        <v>95</v>
      </c>
      <c r="H373" s="51">
        <v>100</v>
      </c>
      <c r="I373" s="52"/>
      <c r="J373" s="52" t="s">
        <v>92</v>
      </c>
      <c r="K373" s="14">
        <f>IF(H373/G373*100&gt;100,100,H373/G373*100)</f>
        <v>100</v>
      </c>
      <c r="L373" s="53"/>
      <c r="M373" s="54"/>
    </row>
    <row r="374" spans="1:13" ht="42.75" customHeight="1" thickBot="1" x14ac:dyDescent="0.3">
      <c r="A374" s="129"/>
      <c r="B374" s="132"/>
      <c r="C374" s="64" t="s">
        <v>3</v>
      </c>
      <c r="D374" s="26" t="s">
        <v>13</v>
      </c>
      <c r="E374" s="27" t="s">
        <v>4</v>
      </c>
      <c r="F374" s="27"/>
      <c r="G374" s="68">
        <v>177</v>
      </c>
      <c r="H374" s="28">
        <v>178</v>
      </c>
      <c r="I374" s="29"/>
      <c r="J374" s="24" t="s">
        <v>94</v>
      </c>
      <c r="K374" s="34">
        <f>IF(G374=0,0,IF(H374/G374*100&gt;110,110,H374/G374*100))</f>
        <v>100.56497175141243</v>
      </c>
      <c r="L374" s="30">
        <f>IF(G374=0,"",K374)</f>
        <v>100.56497175141243</v>
      </c>
      <c r="M374" s="40" t="str">
        <f>IF(G374=0,"",IF(L374&gt;=100,"Гос.задание по гос.услуге выполнено в полном объеме",IF(L374&gt;=90,"Гос.задание по гос.услуге выполнено",IF(L374&lt;90,"Гос.задание по гос.услуге не выполнено"))))</f>
        <v>Гос.задание по гос.услуге выполнено в полном объеме</v>
      </c>
    </row>
    <row r="375" spans="1:13" ht="30.75" customHeight="1" x14ac:dyDescent="0.25">
      <c r="A375" s="129"/>
      <c r="B375" s="132"/>
      <c r="C375" s="96" t="s">
        <v>27</v>
      </c>
      <c r="D375" s="96"/>
      <c r="E375" s="96"/>
      <c r="F375" s="96"/>
      <c r="G375" s="96"/>
      <c r="H375" s="96"/>
      <c r="I375" s="96"/>
      <c r="J375" s="96"/>
      <c r="K375" s="96"/>
      <c r="L375" s="96"/>
      <c r="M375" s="97"/>
    </row>
    <row r="376" spans="1:13" ht="66" x14ac:dyDescent="0.25">
      <c r="A376" s="129"/>
      <c r="B376" s="132"/>
      <c r="C376" s="93" t="s">
        <v>24</v>
      </c>
      <c r="D376" s="21" t="s">
        <v>71</v>
      </c>
      <c r="E376" s="22" t="s">
        <v>14</v>
      </c>
      <c r="F376" s="23" t="s">
        <v>72</v>
      </c>
      <c r="G376" s="80">
        <f>G382/$G$483*100</f>
        <v>1.7485822306238186</v>
      </c>
      <c r="H376" s="12">
        <f>H382/H483*100</f>
        <v>1.7362740497419051</v>
      </c>
      <c r="I376" s="24"/>
      <c r="J376" s="24" t="s">
        <v>94</v>
      </c>
      <c r="K376" s="25">
        <f>IF(H376/G376*100&gt;100,100,H376/G376*100)</f>
        <v>99.296105114969492</v>
      </c>
      <c r="L376" s="44">
        <f>IF(G382=0,"",(K376+K377+K378+K379+K380+K381)/6)</f>
        <v>99.512313815457858</v>
      </c>
      <c r="M376" s="47">
        <f>IF(G382&gt;0,(L376+L382)/2,0)</f>
        <v>99.756156907728922</v>
      </c>
    </row>
    <row r="377" spans="1:13" ht="42" customHeight="1" x14ac:dyDescent="0.25">
      <c r="A377" s="129"/>
      <c r="B377" s="132"/>
      <c r="C377" s="94"/>
      <c r="D377" s="9" t="s">
        <v>73</v>
      </c>
      <c r="E377" s="10" t="s">
        <v>15</v>
      </c>
      <c r="F377" s="11" t="s">
        <v>26</v>
      </c>
      <c r="G377" s="66">
        <v>0</v>
      </c>
      <c r="H377" s="12">
        <v>0</v>
      </c>
      <c r="I377" s="6"/>
      <c r="J377" s="6" t="s">
        <v>93</v>
      </c>
      <c r="K377" s="14">
        <f>IF(H377=0,100,IF(H377&gt;5,89,90))</f>
        <v>100</v>
      </c>
      <c r="L377" s="20" t="str">
        <f>IF(G382=0,"",IF(L376&gt;=100,"Гос.задание по гос.услуге выполнено в полном объеме",IF(L376&gt;=90,"Гос.задание по гос.услуге выполнено",IF(L376&lt;90,"Гос.задание по гос.услуге не выполнено"))))</f>
        <v>Гос.задание по гос.услуге выполнено</v>
      </c>
      <c r="M377" s="46" t="str">
        <f>IF(G382=0,"",IF(M376&gt;=100,"Гос.задание по гос.услуге выполнено в полном объеме",IF(M376&gt;=90,"Гос.задание по гос.услуге выполнено",IF(M376&lt;90,"Гос.задание по гос.услуге не выполнено"))))</f>
        <v>Гос.задание по гос.услуге выполнено</v>
      </c>
    </row>
    <row r="378" spans="1:13" ht="79.5" customHeight="1" x14ac:dyDescent="0.25">
      <c r="A378" s="129"/>
      <c r="B378" s="132"/>
      <c r="C378" s="94"/>
      <c r="D378" s="9" t="s">
        <v>16</v>
      </c>
      <c r="E378" s="10" t="s">
        <v>14</v>
      </c>
      <c r="F378" s="11" t="s">
        <v>76</v>
      </c>
      <c r="G378" s="66">
        <v>90</v>
      </c>
      <c r="H378" s="7">
        <v>100</v>
      </c>
      <c r="I378" s="6"/>
      <c r="J378" s="6" t="s">
        <v>97</v>
      </c>
      <c r="K378" s="14">
        <f>IF(H378/G378*100&gt;100,100,H378/G378*100)</f>
        <v>100</v>
      </c>
      <c r="L378" s="37"/>
      <c r="M378" s="36"/>
    </row>
    <row r="379" spans="1:13" ht="67.5" customHeight="1" x14ac:dyDescent="0.25">
      <c r="A379" s="129"/>
      <c r="B379" s="132"/>
      <c r="C379" s="94"/>
      <c r="D379" s="9" t="s">
        <v>17</v>
      </c>
      <c r="E379" s="10" t="s">
        <v>14</v>
      </c>
      <c r="F379" s="11" t="s">
        <v>75</v>
      </c>
      <c r="G379" s="66">
        <v>90</v>
      </c>
      <c r="H379" s="7">
        <v>88</v>
      </c>
      <c r="I379" s="6"/>
      <c r="J379" s="6" t="s">
        <v>91</v>
      </c>
      <c r="K379" s="14">
        <f>IF(H379/G379*100&gt;100,100,H379/G379*100)</f>
        <v>97.777777777777771</v>
      </c>
      <c r="L379" s="37"/>
      <c r="M379" s="36"/>
    </row>
    <row r="380" spans="1:13" ht="19.5" customHeight="1" x14ac:dyDescent="0.25">
      <c r="A380" s="129"/>
      <c r="B380" s="132"/>
      <c r="C380" s="94"/>
      <c r="D380" s="9" t="s">
        <v>18</v>
      </c>
      <c r="E380" s="10" t="s">
        <v>14</v>
      </c>
      <c r="F380" s="11" t="s">
        <v>74</v>
      </c>
      <c r="G380" s="66">
        <v>70</v>
      </c>
      <c r="H380" s="7">
        <v>100</v>
      </c>
      <c r="I380" s="6"/>
      <c r="J380" s="6" t="s">
        <v>92</v>
      </c>
      <c r="K380" s="14">
        <f>IF(H380/G380*100&gt;100,100,H380/G380*100)</f>
        <v>100</v>
      </c>
      <c r="L380" s="37"/>
      <c r="M380" s="36"/>
    </row>
    <row r="381" spans="1:13" ht="92.4" x14ac:dyDescent="0.25">
      <c r="A381" s="129"/>
      <c r="B381" s="132"/>
      <c r="C381" s="95"/>
      <c r="D381" s="48" t="s">
        <v>49</v>
      </c>
      <c r="E381" s="49" t="s">
        <v>14</v>
      </c>
      <c r="F381" s="50" t="s">
        <v>77</v>
      </c>
      <c r="G381" s="67">
        <v>95</v>
      </c>
      <c r="H381" s="51">
        <v>100</v>
      </c>
      <c r="I381" s="52"/>
      <c r="J381" s="52" t="s">
        <v>92</v>
      </c>
      <c r="K381" s="14">
        <f>IF(H381/G381*100&gt;100,100,H381/G381*100)</f>
        <v>100</v>
      </c>
      <c r="L381" s="53"/>
      <c r="M381" s="54"/>
    </row>
    <row r="382" spans="1:13" ht="42.75" customHeight="1" thickBot="1" x14ac:dyDescent="0.3">
      <c r="A382" s="129"/>
      <c r="B382" s="132"/>
      <c r="C382" s="64" t="s">
        <v>3</v>
      </c>
      <c r="D382" s="26" t="s">
        <v>13</v>
      </c>
      <c r="E382" s="27" t="s">
        <v>4</v>
      </c>
      <c r="F382" s="27"/>
      <c r="G382" s="68">
        <v>37</v>
      </c>
      <c r="H382" s="28">
        <v>37</v>
      </c>
      <c r="I382" s="29"/>
      <c r="J382" s="24" t="s">
        <v>94</v>
      </c>
      <c r="K382" s="34">
        <f>IF(G382=0,0,IF(H382/G382*100&gt;110,110,H382/G382*100))</f>
        <v>100</v>
      </c>
      <c r="L382" s="30">
        <f>IF(G382=0,"",K382)</f>
        <v>100</v>
      </c>
      <c r="M382" s="40" t="str">
        <f>IF(G382=0,"",IF(L382&gt;=100,"Гос.задание по гос.услуге выполнено в полном объеме",IF(L382&gt;=90,"Гос.задание по гос.услуге выполнено",IF(L382&lt;90,"Гос.задание по гос.услуге не выполнено"))))</f>
        <v>Гос.задание по гос.услуге выполнено в полном объеме</v>
      </c>
    </row>
    <row r="383" spans="1:13" ht="30" customHeight="1" x14ac:dyDescent="0.25">
      <c r="A383" s="129"/>
      <c r="B383" s="132"/>
      <c r="C383" s="98" t="s">
        <v>51</v>
      </c>
      <c r="D383" s="99"/>
      <c r="E383" s="99"/>
      <c r="F383" s="99"/>
      <c r="G383" s="99"/>
      <c r="H383" s="99"/>
      <c r="I383" s="99"/>
      <c r="J383" s="99"/>
      <c r="K383" s="99"/>
      <c r="L383" s="99"/>
      <c r="M383" s="100"/>
    </row>
    <row r="384" spans="1:13" ht="66" x14ac:dyDescent="0.25">
      <c r="A384" s="129"/>
      <c r="B384" s="132"/>
      <c r="C384" s="93" t="s">
        <v>24</v>
      </c>
      <c r="D384" s="21" t="s">
        <v>71</v>
      </c>
      <c r="E384" s="22" t="s">
        <v>14</v>
      </c>
      <c r="F384" s="23" t="s">
        <v>72</v>
      </c>
      <c r="G384" s="80">
        <f>G390/$G$483*100</f>
        <v>0.33081285444234404</v>
      </c>
      <c r="H384" s="12">
        <f>H390/H483*100</f>
        <v>0.32848427968090099</v>
      </c>
      <c r="I384" s="24"/>
      <c r="J384" s="24" t="s">
        <v>94</v>
      </c>
      <c r="K384" s="25">
        <f>IF(H384/G384*100&gt;100,100,H384/G384*100)</f>
        <v>99.296105114969507</v>
      </c>
      <c r="L384" s="44">
        <f>IF(G390=0,"",(K384+K385+K386+K387+K388+K389)/6)</f>
        <v>99.512313815457887</v>
      </c>
      <c r="M384" s="47">
        <f>IF(G390&gt;0,(L384+L390)/2,0)</f>
        <v>99.756156907728951</v>
      </c>
    </row>
    <row r="385" spans="1:13" ht="42" customHeight="1" x14ac:dyDescent="0.25">
      <c r="A385" s="129"/>
      <c r="B385" s="132"/>
      <c r="C385" s="94"/>
      <c r="D385" s="9" t="s">
        <v>73</v>
      </c>
      <c r="E385" s="10" t="s">
        <v>15</v>
      </c>
      <c r="F385" s="11" t="s">
        <v>26</v>
      </c>
      <c r="G385" s="66">
        <v>0</v>
      </c>
      <c r="H385" s="12">
        <v>0</v>
      </c>
      <c r="I385" s="6"/>
      <c r="J385" s="6" t="s">
        <v>93</v>
      </c>
      <c r="K385" s="14">
        <f>IF(H385=0,100,IF(H385&gt;5,89,90))</f>
        <v>100</v>
      </c>
      <c r="L385" s="20" t="str">
        <f>IF(G390=0,"",IF(L384&gt;=100,"Гос.задание по гос.услуге выполнено в полном объеме",IF(L384&gt;=90,"Гос.задание по гос.услуге выполнено",IF(L384&lt;90,"Гос.задание по гос.услуге не выполнено"))))</f>
        <v>Гос.задание по гос.услуге выполнено</v>
      </c>
      <c r="M385" s="46" t="str">
        <f>IF(G390=0,"",IF(M384&gt;=100,"Гос.задание по гос.услуге выполнено в полном объеме",IF(M384&gt;=90,"Гос.задание по гос.услуге выполнено",IF(M384&lt;90,"Гос.задание по гос.услуге не выполнено"))))</f>
        <v>Гос.задание по гос.услуге выполнено</v>
      </c>
    </row>
    <row r="386" spans="1:13" ht="79.5" customHeight="1" x14ac:dyDescent="0.25">
      <c r="A386" s="129"/>
      <c r="B386" s="132"/>
      <c r="C386" s="94"/>
      <c r="D386" s="9" t="s">
        <v>16</v>
      </c>
      <c r="E386" s="10" t="s">
        <v>14</v>
      </c>
      <c r="F386" s="11" t="s">
        <v>76</v>
      </c>
      <c r="G386" s="66">
        <v>90</v>
      </c>
      <c r="H386" s="7">
        <v>100</v>
      </c>
      <c r="I386" s="6"/>
      <c r="J386" s="6" t="s">
        <v>97</v>
      </c>
      <c r="K386" s="14">
        <f>IF(H386/G386*100&gt;100,100,H386/G386*100)</f>
        <v>100</v>
      </c>
      <c r="L386" s="37"/>
      <c r="M386" s="36"/>
    </row>
    <row r="387" spans="1:13" ht="67.5" customHeight="1" x14ac:dyDescent="0.25">
      <c r="A387" s="129"/>
      <c r="B387" s="132"/>
      <c r="C387" s="94"/>
      <c r="D387" s="9" t="s">
        <v>17</v>
      </c>
      <c r="E387" s="10" t="s">
        <v>14</v>
      </c>
      <c r="F387" s="11" t="s">
        <v>75</v>
      </c>
      <c r="G387" s="66">
        <v>90</v>
      </c>
      <c r="H387" s="7">
        <v>88</v>
      </c>
      <c r="I387" s="6"/>
      <c r="J387" s="6" t="s">
        <v>91</v>
      </c>
      <c r="K387" s="14">
        <f>IF(H387/G387*100&gt;100,100,H387/G387*100)</f>
        <v>97.777777777777771</v>
      </c>
      <c r="L387" s="37"/>
      <c r="M387" s="36"/>
    </row>
    <row r="388" spans="1:13" ht="19.5" customHeight="1" x14ac:dyDescent="0.25">
      <c r="A388" s="129"/>
      <c r="B388" s="132"/>
      <c r="C388" s="94"/>
      <c r="D388" s="9" t="s">
        <v>18</v>
      </c>
      <c r="E388" s="10" t="s">
        <v>14</v>
      </c>
      <c r="F388" s="11" t="s">
        <v>74</v>
      </c>
      <c r="G388" s="66">
        <v>70</v>
      </c>
      <c r="H388" s="7">
        <v>100</v>
      </c>
      <c r="I388" s="6"/>
      <c r="J388" s="6" t="s">
        <v>92</v>
      </c>
      <c r="K388" s="14">
        <f>IF(H388/G388*100&gt;100,100,H388/G388*100)</f>
        <v>100</v>
      </c>
      <c r="L388" s="37"/>
      <c r="M388" s="36"/>
    </row>
    <row r="389" spans="1:13" ht="92.4" x14ac:dyDescent="0.25">
      <c r="A389" s="129"/>
      <c r="B389" s="132"/>
      <c r="C389" s="95"/>
      <c r="D389" s="48" t="s">
        <v>49</v>
      </c>
      <c r="E389" s="49" t="s">
        <v>14</v>
      </c>
      <c r="F389" s="50" t="s">
        <v>77</v>
      </c>
      <c r="G389" s="67">
        <v>95</v>
      </c>
      <c r="H389" s="51">
        <v>100</v>
      </c>
      <c r="I389" s="52"/>
      <c r="J389" s="52" t="s">
        <v>92</v>
      </c>
      <c r="K389" s="14">
        <f>IF(H389/G389*100&gt;100,100,H389/G389*100)</f>
        <v>100</v>
      </c>
      <c r="L389" s="53"/>
      <c r="M389" s="54"/>
    </row>
    <row r="390" spans="1:13" ht="42.75" customHeight="1" thickBot="1" x14ac:dyDescent="0.3">
      <c r="A390" s="129"/>
      <c r="B390" s="132"/>
      <c r="C390" s="64" t="s">
        <v>3</v>
      </c>
      <c r="D390" s="26" t="s">
        <v>13</v>
      </c>
      <c r="E390" s="27" t="s">
        <v>4</v>
      </c>
      <c r="F390" s="27"/>
      <c r="G390" s="68">
        <v>7</v>
      </c>
      <c r="H390" s="28">
        <v>7</v>
      </c>
      <c r="I390" s="29"/>
      <c r="J390" s="24" t="s">
        <v>94</v>
      </c>
      <c r="K390" s="34">
        <f>IF(G390=0,0,IF(H390/G390*100&gt;110,110,H390/G390*100))</f>
        <v>100</v>
      </c>
      <c r="L390" s="30">
        <f>IF(G390=0,"",K390)</f>
        <v>100</v>
      </c>
      <c r="M390" s="40" t="str">
        <f>IF(G390=0,"",IF(L390&gt;=100,"Гос.задание по гос.услуге выполнено в полном объеме",IF(L390&gt;=90,"Гос.задание по гос.услуге выполнено",IF(L390&lt;90,"Гос.задание по гос.услуге не выполнено"))))</f>
        <v>Гос.задание по гос.услуге выполнено в полном объеме</v>
      </c>
    </row>
    <row r="391" spans="1:13" ht="28.5" customHeight="1" x14ac:dyDescent="0.25">
      <c r="A391" s="129"/>
      <c r="B391" s="132"/>
      <c r="C391" s="98" t="s">
        <v>28</v>
      </c>
      <c r="D391" s="99"/>
      <c r="E391" s="99"/>
      <c r="F391" s="99"/>
      <c r="G391" s="99"/>
      <c r="H391" s="99"/>
      <c r="I391" s="99"/>
      <c r="J391" s="99"/>
      <c r="K391" s="99"/>
      <c r="L391" s="99"/>
      <c r="M391" s="100"/>
    </row>
    <row r="392" spans="1:13" ht="66" x14ac:dyDescent="0.25">
      <c r="A392" s="129"/>
      <c r="B392" s="132"/>
      <c r="C392" s="93" t="s">
        <v>24</v>
      </c>
      <c r="D392" s="21" t="s">
        <v>71</v>
      </c>
      <c r="E392" s="22" t="s">
        <v>14</v>
      </c>
      <c r="F392" s="23" t="s">
        <v>72</v>
      </c>
      <c r="G392" s="80">
        <f>G398/$G$483*100</f>
        <v>20.935727788279774</v>
      </c>
      <c r="H392" s="12">
        <f>H398/H483*100</f>
        <v>21.022993899577664</v>
      </c>
      <c r="I392" s="24"/>
      <c r="J392" s="24" t="s">
        <v>94</v>
      </c>
      <c r="K392" s="25">
        <f>IF(H392/G392*100&gt;100,100,H392/G392*100)</f>
        <v>100</v>
      </c>
      <c r="L392" s="44">
        <f>IF(G398=0,"",(K392+K393+K394+K395+K396+K397)/6)</f>
        <v>99.629629629629633</v>
      </c>
      <c r="M392" s="47">
        <f>IF(G398&gt;0,(L392+L398)/2,0)</f>
        <v>100.37914890059361</v>
      </c>
    </row>
    <row r="393" spans="1:13" ht="42" customHeight="1" x14ac:dyDescent="0.25">
      <c r="A393" s="129"/>
      <c r="B393" s="132"/>
      <c r="C393" s="94"/>
      <c r="D393" s="9" t="s">
        <v>73</v>
      </c>
      <c r="E393" s="10" t="s">
        <v>15</v>
      </c>
      <c r="F393" s="11" t="s">
        <v>26</v>
      </c>
      <c r="G393" s="66">
        <v>0</v>
      </c>
      <c r="H393" s="12">
        <v>0</v>
      </c>
      <c r="I393" s="6"/>
      <c r="J393" s="6" t="s">
        <v>93</v>
      </c>
      <c r="K393" s="14">
        <f>IF(H393=0,100,IF(H393&gt;5,89,90))</f>
        <v>100</v>
      </c>
      <c r="L393" s="20" t="str">
        <f>IF(G398=0,"",IF(L392&gt;=100,"Гос.задание по гос.услуге выполнено в полном объеме",IF(L392&gt;=90,"Гос.задание по гос.услуге выполнено",IF(L392&lt;90,"Гос.задание по гос.услуге не выполнено"))))</f>
        <v>Гос.задание по гос.услуге выполнено</v>
      </c>
      <c r="M393" s="46" t="str">
        <f>IF(G398=0,"",IF(M392&gt;=100,"Гос.задание по гос.услуге выполнено в полном объеме",IF(M392&gt;=90,"Гос.задание по гос.услуге выполнено",IF(M392&lt;90,"Гос.задание по гос.услуге не выполнено"))))</f>
        <v>Гос.задание по гос.услуге выполнено в полном объеме</v>
      </c>
    </row>
    <row r="394" spans="1:13" ht="79.5" customHeight="1" x14ac:dyDescent="0.25">
      <c r="A394" s="129"/>
      <c r="B394" s="132"/>
      <c r="C394" s="94"/>
      <c r="D394" s="9" t="s">
        <v>16</v>
      </c>
      <c r="E394" s="10" t="s">
        <v>14</v>
      </c>
      <c r="F394" s="11" t="s">
        <v>76</v>
      </c>
      <c r="G394" s="66">
        <v>90</v>
      </c>
      <c r="H394" s="7">
        <v>100</v>
      </c>
      <c r="I394" s="6"/>
      <c r="J394" s="6" t="s">
        <v>97</v>
      </c>
      <c r="K394" s="14">
        <f>IF(H394/G394*100&gt;100,100,H394/G394*100)</f>
        <v>100</v>
      </c>
      <c r="L394" s="37"/>
      <c r="M394" s="36"/>
    </row>
    <row r="395" spans="1:13" ht="67.5" customHeight="1" x14ac:dyDescent="0.25">
      <c r="A395" s="129"/>
      <c r="B395" s="132"/>
      <c r="C395" s="94"/>
      <c r="D395" s="9" t="s">
        <v>17</v>
      </c>
      <c r="E395" s="10" t="s">
        <v>14</v>
      </c>
      <c r="F395" s="11" t="s">
        <v>75</v>
      </c>
      <c r="G395" s="66">
        <v>90</v>
      </c>
      <c r="H395" s="7">
        <v>88</v>
      </c>
      <c r="I395" s="6"/>
      <c r="J395" s="6" t="s">
        <v>91</v>
      </c>
      <c r="K395" s="14">
        <f>IF(H395/G395*100&gt;100,100,H395/G395*100)</f>
        <v>97.777777777777771</v>
      </c>
      <c r="L395" s="37"/>
      <c r="M395" s="36"/>
    </row>
    <row r="396" spans="1:13" ht="19.5" customHeight="1" x14ac:dyDescent="0.25">
      <c r="A396" s="129"/>
      <c r="B396" s="132"/>
      <c r="C396" s="94"/>
      <c r="D396" s="9" t="s">
        <v>18</v>
      </c>
      <c r="E396" s="10" t="s">
        <v>14</v>
      </c>
      <c r="F396" s="11" t="s">
        <v>74</v>
      </c>
      <c r="G396" s="66">
        <v>70</v>
      </c>
      <c r="H396" s="7">
        <v>100</v>
      </c>
      <c r="I396" s="6"/>
      <c r="J396" s="6" t="s">
        <v>92</v>
      </c>
      <c r="K396" s="14">
        <f>IF(H396/G396*100&gt;100,100,H396/G396*100)</f>
        <v>100</v>
      </c>
      <c r="L396" s="37"/>
      <c r="M396" s="36"/>
    </row>
    <row r="397" spans="1:13" ht="92.4" x14ac:dyDescent="0.25">
      <c r="A397" s="129"/>
      <c r="B397" s="132"/>
      <c r="C397" s="95"/>
      <c r="D397" s="48" t="s">
        <v>49</v>
      </c>
      <c r="E397" s="49" t="s">
        <v>14</v>
      </c>
      <c r="F397" s="50" t="s">
        <v>77</v>
      </c>
      <c r="G397" s="67">
        <v>95</v>
      </c>
      <c r="H397" s="51">
        <v>100</v>
      </c>
      <c r="I397" s="52"/>
      <c r="J397" s="52" t="s">
        <v>92</v>
      </c>
      <c r="K397" s="14">
        <f>IF(H397/G397*100&gt;100,100,H397/G397*100)</f>
        <v>100</v>
      </c>
      <c r="L397" s="53"/>
      <c r="M397" s="54"/>
    </row>
    <row r="398" spans="1:13" ht="42.75" customHeight="1" thickBot="1" x14ac:dyDescent="0.3">
      <c r="A398" s="129"/>
      <c r="B398" s="132"/>
      <c r="C398" s="64" t="s">
        <v>3</v>
      </c>
      <c r="D398" s="26" t="s">
        <v>13</v>
      </c>
      <c r="E398" s="27" t="s">
        <v>4</v>
      </c>
      <c r="F398" s="27"/>
      <c r="G398" s="68">
        <v>443</v>
      </c>
      <c r="H398" s="28">
        <v>448</v>
      </c>
      <c r="I398" s="29"/>
      <c r="J398" s="24" t="s">
        <v>94</v>
      </c>
      <c r="K398" s="34">
        <f>IF(G398=0,0,IF(H398/G398*100&gt;110,110,H398/G398*100))</f>
        <v>101.12866817155756</v>
      </c>
      <c r="L398" s="30">
        <f>IF(G398=0,"",K398)</f>
        <v>101.12866817155756</v>
      </c>
      <c r="M398" s="40" t="str">
        <f>IF(G398=0,"",IF(L398&gt;=100,"Гос.задание по гос.услуге выполнено в полном объеме",IF(L398&gt;=90,"Гос.задание по гос.услуге выполнено",IF(L398&lt;90,"Гос.задание по гос.услуге не выполнено"))))</f>
        <v>Гос.задание по гос.услуге выполнено в полном объеме</v>
      </c>
    </row>
    <row r="399" spans="1:13" ht="28.5" customHeight="1" x14ac:dyDescent="0.25">
      <c r="A399" s="129"/>
      <c r="B399" s="132"/>
      <c r="C399" s="98" t="s">
        <v>52</v>
      </c>
      <c r="D399" s="99"/>
      <c r="E399" s="99"/>
      <c r="F399" s="99"/>
      <c r="G399" s="99"/>
      <c r="H399" s="99"/>
      <c r="I399" s="99"/>
      <c r="J399" s="99"/>
      <c r="K399" s="99"/>
      <c r="L399" s="99"/>
      <c r="M399" s="100"/>
    </row>
    <row r="400" spans="1:13" ht="66" x14ac:dyDescent="0.25">
      <c r="A400" s="129"/>
      <c r="B400" s="132"/>
      <c r="C400" s="93" t="s">
        <v>24</v>
      </c>
      <c r="D400" s="21" t="s">
        <v>71</v>
      </c>
      <c r="E400" s="22" t="s">
        <v>14</v>
      </c>
      <c r="F400" s="23" t="s">
        <v>72</v>
      </c>
      <c r="G400" s="80">
        <f>G406/$G$483*100</f>
        <v>8.6011342155009451</v>
      </c>
      <c r="H400" s="12">
        <f>H406/H483*100</f>
        <v>8.5405912717034251</v>
      </c>
      <c r="I400" s="24"/>
      <c r="J400" s="24" t="s">
        <v>94</v>
      </c>
      <c r="K400" s="25">
        <f>IF(H400/G400*100&gt;100,100,H400/G400*100)</f>
        <v>99.296105114969492</v>
      </c>
      <c r="L400" s="44">
        <f>IF(G406=0,"",(K400+K401+K402+K403+K404+K405)/6)</f>
        <v>99.512313815457858</v>
      </c>
      <c r="M400" s="47">
        <f>IF(G406&gt;0,(L400+L406)/2,0)</f>
        <v>99.756156907728922</v>
      </c>
    </row>
    <row r="401" spans="1:17" ht="42" customHeight="1" x14ac:dyDescent="0.25">
      <c r="A401" s="129"/>
      <c r="B401" s="132"/>
      <c r="C401" s="94"/>
      <c r="D401" s="9" t="s">
        <v>73</v>
      </c>
      <c r="E401" s="10" t="s">
        <v>15</v>
      </c>
      <c r="F401" s="11" t="s">
        <v>26</v>
      </c>
      <c r="G401" s="66">
        <v>0</v>
      </c>
      <c r="H401" s="12">
        <v>0</v>
      </c>
      <c r="I401" s="6"/>
      <c r="J401" s="6" t="s">
        <v>93</v>
      </c>
      <c r="K401" s="14">
        <f>IF(H401=0,100,IF(H401&gt;5,89,90))</f>
        <v>100</v>
      </c>
      <c r="L401" s="20" t="str">
        <f>IF(G406=0,"",IF(L400&gt;=100,"Гос.задание по гос.услуге выполнено в полном объеме",IF(L400&gt;=90,"Гос.задание по гос.услуге выполнено",IF(L400&lt;90,"Гос.задание по гос.услуге не выполнено"))))</f>
        <v>Гос.задание по гос.услуге выполнено</v>
      </c>
      <c r="M401" s="46" t="str">
        <f>IF(G406=0,"",IF(M400&gt;=100,"Гос.задание по гос.услуге выполнено в полном объеме",IF(M400&gt;=90,"Гос.задание по гос.услуге выполнено",IF(M400&lt;90,"Гос.задание по гос.услуге не выполнено"))))</f>
        <v>Гос.задание по гос.услуге выполнено</v>
      </c>
    </row>
    <row r="402" spans="1:17" ht="79.5" customHeight="1" x14ac:dyDescent="0.25">
      <c r="A402" s="129"/>
      <c r="B402" s="132"/>
      <c r="C402" s="94"/>
      <c r="D402" s="9" t="s">
        <v>16</v>
      </c>
      <c r="E402" s="10" t="s">
        <v>14</v>
      </c>
      <c r="F402" s="11" t="s">
        <v>76</v>
      </c>
      <c r="G402" s="66">
        <v>90</v>
      </c>
      <c r="H402" s="7">
        <v>100</v>
      </c>
      <c r="I402" s="6"/>
      <c r="J402" s="6" t="s">
        <v>97</v>
      </c>
      <c r="K402" s="14">
        <f>IF(H402/G402*100&gt;100,100,H402/G402*100)</f>
        <v>100</v>
      </c>
      <c r="L402" s="37"/>
      <c r="M402" s="36"/>
    </row>
    <row r="403" spans="1:17" ht="67.5" customHeight="1" x14ac:dyDescent="0.25">
      <c r="A403" s="129"/>
      <c r="B403" s="132"/>
      <c r="C403" s="94"/>
      <c r="D403" s="9" t="s">
        <v>17</v>
      </c>
      <c r="E403" s="10" t="s">
        <v>14</v>
      </c>
      <c r="F403" s="11" t="s">
        <v>75</v>
      </c>
      <c r="G403" s="66">
        <v>90</v>
      </c>
      <c r="H403" s="7">
        <v>88</v>
      </c>
      <c r="I403" s="6"/>
      <c r="J403" s="6" t="s">
        <v>91</v>
      </c>
      <c r="K403" s="14">
        <f>IF(H403/G403*100&gt;100,100,H403/G403*100)</f>
        <v>97.777777777777771</v>
      </c>
      <c r="L403" s="37"/>
      <c r="M403" s="36"/>
    </row>
    <row r="404" spans="1:17" ht="19.5" customHeight="1" x14ac:dyDescent="0.25">
      <c r="A404" s="129"/>
      <c r="B404" s="132"/>
      <c r="C404" s="94"/>
      <c r="D404" s="9" t="s">
        <v>18</v>
      </c>
      <c r="E404" s="10" t="s">
        <v>14</v>
      </c>
      <c r="F404" s="11" t="s">
        <v>74</v>
      </c>
      <c r="G404" s="66">
        <v>70</v>
      </c>
      <c r="H404" s="7">
        <v>100</v>
      </c>
      <c r="I404" s="6"/>
      <c r="J404" s="6" t="s">
        <v>92</v>
      </c>
      <c r="K404" s="14">
        <f>IF(H404/G404*100&gt;100,100,H404/G404*100)</f>
        <v>100</v>
      </c>
      <c r="L404" s="37"/>
      <c r="M404" s="36"/>
    </row>
    <row r="405" spans="1:17" ht="92.4" x14ac:dyDescent="0.25">
      <c r="A405" s="129"/>
      <c r="B405" s="132"/>
      <c r="C405" s="95"/>
      <c r="D405" s="48" t="s">
        <v>49</v>
      </c>
      <c r="E405" s="49" t="s">
        <v>14</v>
      </c>
      <c r="F405" s="50" t="s">
        <v>77</v>
      </c>
      <c r="G405" s="67">
        <v>95</v>
      </c>
      <c r="H405" s="51">
        <v>100</v>
      </c>
      <c r="I405" s="52"/>
      <c r="J405" s="52" t="s">
        <v>92</v>
      </c>
      <c r="K405" s="14">
        <f>IF(H405/G405*100&gt;100,100,H405/G405*100)</f>
        <v>100</v>
      </c>
      <c r="L405" s="53"/>
      <c r="M405" s="54"/>
    </row>
    <row r="406" spans="1:17" ht="42.75" customHeight="1" thickBot="1" x14ac:dyDescent="0.3">
      <c r="A406" s="129"/>
      <c r="B406" s="132"/>
      <c r="C406" s="64" t="s">
        <v>3</v>
      </c>
      <c r="D406" s="26" t="s">
        <v>13</v>
      </c>
      <c r="E406" s="27" t="s">
        <v>4</v>
      </c>
      <c r="F406" s="27"/>
      <c r="G406" s="68">
        <v>182</v>
      </c>
      <c r="H406" s="28">
        <v>182</v>
      </c>
      <c r="I406" s="29"/>
      <c r="J406" s="24" t="s">
        <v>94</v>
      </c>
      <c r="K406" s="34">
        <f>IF(G406=0,0,IF(H406/G406*100&gt;110,110,H406/G406*100))</f>
        <v>100</v>
      </c>
      <c r="L406" s="30">
        <f>IF(G406=0,"",K406)</f>
        <v>100</v>
      </c>
      <c r="M406" s="40" t="str">
        <f>IF(G406=0,"",IF(L406&gt;=100,"Гос.задание по гос.услуге выполнено в полном объеме",IF(L406&gt;=90,"Гос.задание по гос.услуге выполнено",IF(L406&lt;90,"Гос.задание по гос.услуге не выполнено"))))</f>
        <v>Гос.задание по гос.услуге выполнено в полном объеме</v>
      </c>
    </row>
    <row r="407" spans="1:17" ht="16.5" customHeight="1" x14ac:dyDescent="0.25">
      <c r="A407" s="129"/>
      <c r="B407" s="132"/>
      <c r="C407" s="101" t="s">
        <v>70</v>
      </c>
      <c r="D407" s="123" t="s">
        <v>69</v>
      </c>
      <c r="E407" s="123"/>
      <c r="F407" s="123"/>
      <c r="G407" s="123"/>
      <c r="H407" s="123"/>
      <c r="I407" s="123"/>
      <c r="J407" s="123"/>
      <c r="K407" s="71">
        <f>G418+G426+G434+G442+G450+G458+G466+G474+G482</f>
        <v>51</v>
      </c>
      <c r="L407" s="71">
        <f>H418+H426+H434+H442+H450+H458+H466+H474+H482</f>
        <v>51</v>
      </c>
      <c r="M407" s="62">
        <f>IFERROR((M412+M420+M428+M436+M444+M452+M460+M468+M476)/(COUNTIF(M412,"&gt;0")+COUNTIF(M420,"&gt;0")+COUNTIF(M428,"&gt;0")+COUNTIF(M436,"&gt;0")+COUNTIF(M444,"&gt;0")+COUNTIF(M452,"&gt;0")+COUNTIF(M460,"&gt;0")+COUNTIF(M468,"&gt;0")+COUNTIF(M476,"&gt;0")),0)</f>
        <v>99.756156907728951</v>
      </c>
      <c r="N407" s="8"/>
      <c r="O407" s="8"/>
      <c r="P407" s="8"/>
      <c r="Q407" s="8"/>
    </row>
    <row r="408" spans="1:17" ht="48.75" customHeight="1" x14ac:dyDescent="0.25">
      <c r="A408" s="129"/>
      <c r="B408" s="132"/>
      <c r="C408" s="102"/>
      <c r="D408" s="122"/>
      <c r="E408" s="122"/>
      <c r="F408" s="122"/>
      <c r="G408" s="122"/>
      <c r="H408" s="122"/>
      <c r="I408" s="122"/>
      <c r="J408" s="122"/>
      <c r="K408" s="72" t="s">
        <v>89</v>
      </c>
      <c r="L408" s="72" t="s">
        <v>88</v>
      </c>
      <c r="M408" s="45" t="str">
        <f>IF(M407&gt;=100,"Гос.задание по гос.услуге выполнено",IF(M407&gt;=90,"Гос.задание по гос.услуге в целом выполнено",IF(AND(M407&lt;90,M407&gt;0),"Гос.задание по гос.услуге не выполнено",IF(M407=0,"Гос.услуга отсутствует в гос.задании"))))</f>
        <v>Гос.задание по гос.услуге в целом выполнено</v>
      </c>
      <c r="N408" s="8"/>
      <c r="O408" s="8"/>
      <c r="P408" s="8"/>
      <c r="Q408" s="8"/>
    </row>
    <row r="409" spans="1:17" ht="75" customHeight="1" x14ac:dyDescent="0.25">
      <c r="A409" s="129"/>
      <c r="B409" s="132"/>
      <c r="C409" s="103" t="s">
        <v>7</v>
      </c>
      <c r="D409" s="1" t="s">
        <v>0</v>
      </c>
      <c r="E409" s="1" t="s">
        <v>1</v>
      </c>
      <c r="F409" s="1" t="s">
        <v>2</v>
      </c>
      <c r="G409" s="1" t="s">
        <v>22</v>
      </c>
      <c r="H409" s="1" t="s">
        <v>23</v>
      </c>
      <c r="I409" s="1" t="s">
        <v>6</v>
      </c>
      <c r="J409" s="1" t="s">
        <v>5</v>
      </c>
      <c r="K409" s="1" t="s">
        <v>20</v>
      </c>
      <c r="L409" s="1" t="s">
        <v>21</v>
      </c>
      <c r="M409" s="1" t="s">
        <v>12</v>
      </c>
    </row>
    <row r="410" spans="1:17" ht="18" customHeight="1" thickBot="1" x14ac:dyDescent="0.3">
      <c r="A410" s="129"/>
      <c r="B410" s="132"/>
      <c r="C410" s="104"/>
      <c r="D410" s="19">
        <v>1</v>
      </c>
      <c r="E410" s="19">
        <v>2</v>
      </c>
      <c r="F410" s="19">
        <v>3</v>
      </c>
      <c r="G410" s="19">
        <v>4</v>
      </c>
      <c r="H410" s="19">
        <v>5</v>
      </c>
      <c r="I410" s="19">
        <v>6</v>
      </c>
      <c r="J410" s="19">
        <v>7</v>
      </c>
      <c r="K410" s="19">
        <v>8</v>
      </c>
      <c r="L410" s="15">
        <v>9</v>
      </c>
      <c r="M410" s="15">
        <v>10</v>
      </c>
    </row>
    <row r="411" spans="1:17" ht="30.75" customHeight="1" x14ac:dyDescent="0.25">
      <c r="A411" s="129"/>
      <c r="B411" s="132"/>
      <c r="C411" s="96" t="s">
        <v>53</v>
      </c>
      <c r="D411" s="96"/>
      <c r="E411" s="96"/>
      <c r="F411" s="96"/>
      <c r="G411" s="96"/>
      <c r="H411" s="96"/>
      <c r="I411" s="96"/>
      <c r="J411" s="96"/>
      <c r="K411" s="96"/>
      <c r="L411" s="96"/>
      <c r="M411" s="97"/>
    </row>
    <row r="412" spans="1:17" ht="66" x14ac:dyDescent="0.25">
      <c r="A412" s="129"/>
      <c r="B412" s="132"/>
      <c r="C412" s="93" t="s">
        <v>24</v>
      </c>
      <c r="D412" s="21" t="s">
        <v>71</v>
      </c>
      <c r="E412" s="22" t="s">
        <v>14</v>
      </c>
      <c r="F412" s="23" t="s">
        <v>72</v>
      </c>
      <c r="G412" s="80">
        <f>G418/$G$483*100</f>
        <v>0</v>
      </c>
      <c r="H412" s="12">
        <f>H418/H483*100</f>
        <v>0</v>
      </c>
      <c r="I412" s="24"/>
      <c r="J412" s="24"/>
      <c r="K412" s="25" t="e">
        <f>IF(H412/G412*100&gt;100,100,H412/G412*100)</f>
        <v>#DIV/0!</v>
      </c>
      <c r="L412" s="44" t="str">
        <f>IF(G418=0,"",(K412+K413+K414+K415+K416+K417)/6)</f>
        <v/>
      </c>
      <c r="M412" s="47">
        <f>IF(G418&gt;0,(L412+L418)/2,0)</f>
        <v>0</v>
      </c>
    </row>
    <row r="413" spans="1:17" ht="42" customHeight="1" x14ac:dyDescent="0.25">
      <c r="A413" s="129"/>
      <c r="B413" s="132"/>
      <c r="C413" s="94"/>
      <c r="D413" s="9" t="s">
        <v>73</v>
      </c>
      <c r="E413" s="10" t="s">
        <v>15</v>
      </c>
      <c r="F413" s="11" t="s">
        <v>26</v>
      </c>
      <c r="G413" s="66">
        <v>0</v>
      </c>
      <c r="H413" s="12">
        <v>0</v>
      </c>
      <c r="I413" s="6"/>
      <c r="J413" s="6"/>
      <c r="K413" s="14">
        <f>IF(H413=0,100,IF(H413&gt;5,89,90))</f>
        <v>100</v>
      </c>
      <c r="L413" s="20" t="str">
        <f>IF(G418=0,"",IF(L412&gt;=100,"Гос.задание по гос.услуге выполнено в полном объеме",IF(L412&gt;=90,"Гос.задание по гос.услуге выполнено",IF(L412&lt;90,"Гос.задание по гос.услуге не выполнено"))))</f>
        <v/>
      </c>
      <c r="M413" s="46" t="str">
        <f>IF(G418=0,"",IF(M412&gt;=100,"Гос.задание по гос.услуге выполнено в полном объеме",IF(M412&gt;=90,"Гос.задание по гос.услуге выполнено",IF(M412&lt;90,"Гос.задание по гос.услуге не выполнено"))))</f>
        <v/>
      </c>
    </row>
    <row r="414" spans="1:17" ht="79.5" customHeight="1" x14ac:dyDescent="0.25">
      <c r="A414" s="129"/>
      <c r="B414" s="132"/>
      <c r="C414" s="94"/>
      <c r="D414" s="9" t="s">
        <v>16</v>
      </c>
      <c r="E414" s="10" t="s">
        <v>14</v>
      </c>
      <c r="F414" s="11" t="s">
        <v>76</v>
      </c>
      <c r="G414" s="66">
        <v>0</v>
      </c>
      <c r="H414" s="7">
        <v>0</v>
      </c>
      <c r="I414" s="6"/>
      <c r="J414" s="6"/>
      <c r="K414" s="14" t="e">
        <f>IF(H414/G414*100&gt;100,100,H414/G414*100)</f>
        <v>#DIV/0!</v>
      </c>
      <c r="L414" s="37"/>
      <c r="M414" s="36"/>
    </row>
    <row r="415" spans="1:17" ht="67.5" customHeight="1" x14ac:dyDescent="0.25">
      <c r="A415" s="129"/>
      <c r="B415" s="132"/>
      <c r="C415" s="94"/>
      <c r="D415" s="9" t="s">
        <v>17</v>
      </c>
      <c r="E415" s="10" t="s">
        <v>14</v>
      </c>
      <c r="F415" s="11" t="s">
        <v>75</v>
      </c>
      <c r="G415" s="66">
        <v>0</v>
      </c>
      <c r="H415" s="7">
        <v>0</v>
      </c>
      <c r="I415" s="6"/>
      <c r="J415" s="6"/>
      <c r="K415" s="14" t="e">
        <f>IF(H415/G415*100&gt;100,100,H415/G415*100)</f>
        <v>#DIV/0!</v>
      </c>
      <c r="L415" s="37"/>
      <c r="M415" s="36"/>
    </row>
    <row r="416" spans="1:17" ht="19.5" customHeight="1" x14ac:dyDescent="0.25">
      <c r="A416" s="129"/>
      <c r="B416" s="132"/>
      <c r="C416" s="94"/>
      <c r="D416" s="9" t="s">
        <v>18</v>
      </c>
      <c r="E416" s="10" t="s">
        <v>14</v>
      </c>
      <c r="F416" s="11" t="s">
        <v>74</v>
      </c>
      <c r="G416" s="66">
        <v>0</v>
      </c>
      <c r="H416" s="7">
        <v>0</v>
      </c>
      <c r="I416" s="6"/>
      <c r="J416" s="6"/>
      <c r="K416" s="14" t="e">
        <f>IF(H416/G416*100&gt;100,100,H416/G416*100)</f>
        <v>#DIV/0!</v>
      </c>
      <c r="L416" s="37"/>
      <c r="M416" s="36"/>
    </row>
    <row r="417" spans="1:13" ht="92.4" x14ac:dyDescent="0.25">
      <c r="A417" s="129"/>
      <c r="B417" s="132"/>
      <c r="C417" s="95"/>
      <c r="D417" s="48" t="s">
        <v>49</v>
      </c>
      <c r="E417" s="49" t="s">
        <v>14</v>
      </c>
      <c r="F417" s="50" t="s">
        <v>77</v>
      </c>
      <c r="G417" s="67">
        <v>0</v>
      </c>
      <c r="H417" s="51">
        <v>0</v>
      </c>
      <c r="I417" s="52"/>
      <c r="J417" s="52"/>
      <c r="K417" s="14" t="e">
        <f>IF(H417/G417*100&gt;100,100,H417/G417*100)</f>
        <v>#DIV/0!</v>
      </c>
      <c r="L417" s="53"/>
      <c r="M417" s="54"/>
    </row>
    <row r="418" spans="1:13" ht="42.75" customHeight="1" thickBot="1" x14ac:dyDescent="0.3">
      <c r="A418" s="129"/>
      <c r="B418" s="132"/>
      <c r="C418" s="64" t="s">
        <v>3</v>
      </c>
      <c r="D418" s="26" t="s">
        <v>13</v>
      </c>
      <c r="E418" s="27" t="s">
        <v>4</v>
      </c>
      <c r="F418" s="27"/>
      <c r="G418" s="68">
        <v>0</v>
      </c>
      <c r="H418" s="28">
        <v>0</v>
      </c>
      <c r="I418" s="29"/>
      <c r="J418" s="29"/>
      <c r="K418" s="34">
        <f>IF(G418=0,0,IF(H418/G418*100&gt;110,110,H418/G418*100))</f>
        <v>0</v>
      </c>
      <c r="L418" s="30" t="str">
        <f>IF(G418=0,"",K418)</f>
        <v/>
      </c>
      <c r="M418" s="40" t="str">
        <f>IF(G418=0,"",IF(L418&gt;=100,"Гос.задание по гос.услуге выполнено в полном объеме",IF(L418&gt;=90,"Гос.задание по гос.услуге выполнено",IF(L418&lt;90,"Гос.задание по гос.услуге не выполнено"))))</f>
        <v/>
      </c>
    </row>
    <row r="419" spans="1:13" ht="30.75" customHeight="1" x14ac:dyDescent="0.25">
      <c r="A419" s="129"/>
      <c r="B419" s="132"/>
      <c r="C419" s="96" t="s">
        <v>50</v>
      </c>
      <c r="D419" s="96"/>
      <c r="E419" s="96"/>
      <c r="F419" s="96"/>
      <c r="G419" s="96"/>
      <c r="H419" s="96"/>
      <c r="I419" s="96"/>
      <c r="J419" s="96"/>
      <c r="K419" s="96"/>
      <c r="L419" s="96"/>
      <c r="M419" s="97"/>
    </row>
    <row r="420" spans="1:13" ht="66" x14ac:dyDescent="0.25">
      <c r="A420" s="129"/>
      <c r="B420" s="132"/>
      <c r="C420" s="93" t="s">
        <v>24</v>
      </c>
      <c r="D420" s="21" t="s">
        <v>71</v>
      </c>
      <c r="E420" s="22" t="s">
        <v>14</v>
      </c>
      <c r="F420" s="23" t="s">
        <v>72</v>
      </c>
      <c r="G420" s="80">
        <f>G426/$G$483*100</f>
        <v>2.2211720226843101</v>
      </c>
      <c r="H420" s="12">
        <f>H426/H483*100</f>
        <v>2.2055373064289068</v>
      </c>
      <c r="I420" s="24"/>
      <c r="J420" s="24" t="s">
        <v>94</v>
      </c>
      <c r="K420" s="25">
        <f>IF(H420/G420*100&gt;100,100,H420/G420*100)</f>
        <v>99.296105114969507</v>
      </c>
      <c r="L420" s="44">
        <f>IF(G426=0,"",(K420+K421+K422+K423+K424+K425)/6)</f>
        <v>99.512313815457887</v>
      </c>
      <c r="M420" s="47">
        <f>IF(G426&gt;0,(L420+L426)/2,0)</f>
        <v>99.756156907728951</v>
      </c>
    </row>
    <row r="421" spans="1:13" ht="42" customHeight="1" x14ac:dyDescent="0.25">
      <c r="A421" s="129"/>
      <c r="B421" s="132"/>
      <c r="C421" s="94"/>
      <c r="D421" s="9" t="s">
        <v>73</v>
      </c>
      <c r="E421" s="10" t="s">
        <v>15</v>
      </c>
      <c r="F421" s="11" t="s">
        <v>26</v>
      </c>
      <c r="G421" s="66">
        <v>0</v>
      </c>
      <c r="H421" s="12">
        <v>0</v>
      </c>
      <c r="I421" s="6"/>
      <c r="J421" s="6" t="s">
        <v>93</v>
      </c>
      <c r="K421" s="14">
        <f>IF(H421=0,100,IF(H421&gt;5,89,90))</f>
        <v>100</v>
      </c>
      <c r="L421" s="20" t="str">
        <f>IF(G426=0,"",IF(L420&gt;=100,"Гос.задание по гос.услуге выполнено в полном объеме",IF(L420&gt;=90,"Гос.задание по гос.услуге выполнено",IF(L420&lt;90,"Гос.задание по гос.услуге не выполнено"))))</f>
        <v>Гос.задание по гос.услуге выполнено</v>
      </c>
      <c r="M421" s="46" t="str">
        <f>IF(G426=0,"",IF(M420&gt;=100,"Гос.задание по гос.услуге выполнено в полном объеме",IF(M420&gt;=90,"Гос.задание по гос.услуге выполнено",IF(M420&lt;90,"Гос.задание по гос.услуге не выполнено"))))</f>
        <v>Гос.задание по гос.услуге выполнено</v>
      </c>
    </row>
    <row r="422" spans="1:13" ht="79.5" customHeight="1" x14ac:dyDescent="0.25">
      <c r="A422" s="129"/>
      <c r="B422" s="132"/>
      <c r="C422" s="94"/>
      <c r="D422" s="9" t="s">
        <v>16</v>
      </c>
      <c r="E422" s="10" t="s">
        <v>14</v>
      </c>
      <c r="F422" s="11" t="s">
        <v>76</v>
      </c>
      <c r="G422" s="66">
        <v>90</v>
      </c>
      <c r="H422" s="7">
        <v>100</v>
      </c>
      <c r="I422" s="6"/>
      <c r="J422" s="6" t="s">
        <v>97</v>
      </c>
      <c r="K422" s="14">
        <f>IF(H422/G422*100&gt;100,100,H422/G422*100)</f>
        <v>100</v>
      </c>
      <c r="L422" s="37"/>
      <c r="M422" s="36"/>
    </row>
    <row r="423" spans="1:13" ht="67.5" customHeight="1" x14ac:dyDescent="0.25">
      <c r="A423" s="129"/>
      <c r="B423" s="132"/>
      <c r="C423" s="94"/>
      <c r="D423" s="9" t="s">
        <v>17</v>
      </c>
      <c r="E423" s="10" t="s">
        <v>14</v>
      </c>
      <c r="F423" s="11" t="s">
        <v>75</v>
      </c>
      <c r="G423" s="66">
        <v>90</v>
      </c>
      <c r="H423" s="7">
        <v>88</v>
      </c>
      <c r="I423" s="6"/>
      <c r="J423" s="6" t="s">
        <v>91</v>
      </c>
      <c r="K423" s="14">
        <f>IF(H423/G423*100&gt;100,100,H423/G423*100)</f>
        <v>97.777777777777771</v>
      </c>
      <c r="L423" s="37"/>
      <c r="M423" s="36"/>
    </row>
    <row r="424" spans="1:13" ht="19.5" customHeight="1" x14ac:dyDescent="0.25">
      <c r="A424" s="129"/>
      <c r="B424" s="132"/>
      <c r="C424" s="94"/>
      <c r="D424" s="9" t="s">
        <v>18</v>
      </c>
      <c r="E424" s="10" t="s">
        <v>14</v>
      </c>
      <c r="F424" s="11" t="s">
        <v>74</v>
      </c>
      <c r="G424" s="66">
        <v>70</v>
      </c>
      <c r="H424" s="7">
        <v>100</v>
      </c>
      <c r="I424" s="6"/>
      <c r="J424" s="6" t="s">
        <v>92</v>
      </c>
      <c r="K424" s="14">
        <f>IF(H424/G424*100&gt;100,100,H424/G424*100)</f>
        <v>100</v>
      </c>
      <c r="L424" s="37"/>
      <c r="M424" s="36"/>
    </row>
    <row r="425" spans="1:13" ht="92.4" x14ac:dyDescent="0.25">
      <c r="A425" s="129"/>
      <c r="B425" s="132"/>
      <c r="C425" s="95"/>
      <c r="D425" s="48" t="s">
        <v>49</v>
      </c>
      <c r="E425" s="49" t="s">
        <v>14</v>
      </c>
      <c r="F425" s="50" t="s">
        <v>77</v>
      </c>
      <c r="G425" s="67">
        <v>95</v>
      </c>
      <c r="H425" s="51">
        <v>100</v>
      </c>
      <c r="I425" s="52"/>
      <c r="J425" s="52" t="s">
        <v>92</v>
      </c>
      <c r="K425" s="14">
        <f>IF(H425/G425*100&gt;100,100,H425/G425*100)</f>
        <v>100</v>
      </c>
      <c r="L425" s="53"/>
      <c r="M425" s="54"/>
    </row>
    <row r="426" spans="1:13" ht="42.75" customHeight="1" thickBot="1" x14ac:dyDescent="0.3">
      <c r="A426" s="129"/>
      <c r="B426" s="132"/>
      <c r="C426" s="64" t="s">
        <v>3</v>
      </c>
      <c r="D426" s="26" t="s">
        <v>13</v>
      </c>
      <c r="E426" s="27" t="s">
        <v>4</v>
      </c>
      <c r="F426" s="27"/>
      <c r="G426" s="68">
        <v>47</v>
      </c>
      <c r="H426" s="28">
        <v>47</v>
      </c>
      <c r="I426" s="29"/>
      <c r="J426" s="24" t="s">
        <v>94</v>
      </c>
      <c r="K426" s="34">
        <f>IF(G426=0,0,IF(H426/G426*100&gt;110,110,H426/G426*100))</f>
        <v>100</v>
      </c>
      <c r="L426" s="30">
        <f>IF(G426=0,"",K426)</f>
        <v>100</v>
      </c>
      <c r="M426" s="40" t="str">
        <f>IF(G426=0,"",IF(L426&gt;=100,"Гос.задание по гос.услуге выполнено в полном объеме",IF(L426&gt;=90,"Гос.задание по гос.услуге выполнено",IF(L426&lt;90,"Гос.задание по гос.услуге не выполнено"))))</f>
        <v>Гос.задание по гос.услуге выполнено в полном объеме</v>
      </c>
    </row>
    <row r="427" spans="1:13" ht="30.75" customHeight="1" x14ac:dyDescent="0.25">
      <c r="A427" s="129"/>
      <c r="B427" s="132"/>
      <c r="C427" s="96" t="s">
        <v>54</v>
      </c>
      <c r="D427" s="96"/>
      <c r="E427" s="96"/>
      <c r="F427" s="96"/>
      <c r="G427" s="96"/>
      <c r="H427" s="96"/>
      <c r="I427" s="96"/>
      <c r="J427" s="96"/>
      <c r="K427" s="96"/>
      <c r="L427" s="96"/>
      <c r="M427" s="97"/>
    </row>
    <row r="428" spans="1:13" ht="66" x14ac:dyDescent="0.25">
      <c r="A428" s="129"/>
      <c r="B428" s="132"/>
      <c r="C428" s="93" t="s">
        <v>24</v>
      </c>
      <c r="D428" s="21" t="s">
        <v>71</v>
      </c>
      <c r="E428" s="22" t="s">
        <v>14</v>
      </c>
      <c r="F428" s="23" t="s">
        <v>72</v>
      </c>
      <c r="G428" s="80">
        <f>G434/$G$483*100</f>
        <v>0</v>
      </c>
      <c r="H428" s="12">
        <f>H434/H483*100</f>
        <v>0</v>
      </c>
      <c r="I428" s="24"/>
      <c r="J428" s="24"/>
      <c r="K428" s="25" t="e">
        <f>IF(H428/G428*100&gt;100,100,H428/G428*100)</f>
        <v>#DIV/0!</v>
      </c>
      <c r="L428" s="44" t="str">
        <f>IF(G434=0,"",(K428+K429+K430+K431+K432+K433)/6)</f>
        <v/>
      </c>
      <c r="M428" s="47">
        <f>IF(G434&gt;0,(L428+L434)/2,0)</f>
        <v>0</v>
      </c>
    </row>
    <row r="429" spans="1:13" ht="42" customHeight="1" x14ac:dyDescent="0.25">
      <c r="A429" s="129"/>
      <c r="B429" s="132"/>
      <c r="C429" s="94"/>
      <c r="D429" s="9" t="s">
        <v>73</v>
      </c>
      <c r="E429" s="10" t="s">
        <v>15</v>
      </c>
      <c r="F429" s="11" t="s">
        <v>26</v>
      </c>
      <c r="G429" s="66">
        <v>0</v>
      </c>
      <c r="H429" s="12">
        <v>0</v>
      </c>
      <c r="I429" s="6"/>
      <c r="J429" s="6"/>
      <c r="K429" s="14">
        <f>IF(H429=0,100,IF(H429&gt;5,89,90))</f>
        <v>100</v>
      </c>
      <c r="L429" s="20" t="str">
        <f>IF(G434=0,"",IF(L428&gt;=100,"Гос.задание по гос.услуге выполнено в полном объеме",IF(L428&gt;=90,"Гос.задание по гос.услуге выполнено",IF(L428&lt;90,"Гос.задание по гос.услуге не выполнено"))))</f>
        <v/>
      </c>
      <c r="M429" s="46" t="str">
        <f>IF(G434=0,"",IF(M428&gt;=100,"Гос.задание по гос.услуге выполнено в полном объеме",IF(M428&gt;=90,"Гос.задание по гос.услуге выполнено",IF(M428&lt;90,"Гос.задание по гос.услуге не выполнено"))))</f>
        <v/>
      </c>
    </row>
    <row r="430" spans="1:13" ht="79.5" customHeight="1" x14ac:dyDescent="0.25">
      <c r="A430" s="129"/>
      <c r="B430" s="132"/>
      <c r="C430" s="94"/>
      <c r="D430" s="9" t="s">
        <v>16</v>
      </c>
      <c r="E430" s="10" t="s">
        <v>14</v>
      </c>
      <c r="F430" s="11" t="s">
        <v>76</v>
      </c>
      <c r="G430" s="66">
        <v>0</v>
      </c>
      <c r="H430" s="7">
        <v>0</v>
      </c>
      <c r="I430" s="6"/>
      <c r="J430" s="6"/>
      <c r="K430" s="14" t="e">
        <f>IF(H430/G430*100&gt;100,100,H430/G430*100)</f>
        <v>#DIV/0!</v>
      </c>
      <c r="L430" s="37"/>
      <c r="M430" s="36"/>
    </row>
    <row r="431" spans="1:13" ht="67.5" customHeight="1" x14ac:dyDescent="0.25">
      <c r="A431" s="129"/>
      <c r="B431" s="132"/>
      <c r="C431" s="94"/>
      <c r="D431" s="9" t="s">
        <v>17</v>
      </c>
      <c r="E431" s="10" t="s">
        <v>14</v>
      </c>
      <c r="F431" s="11" t="s">
        <v>75</v>
      </c>
      <c r="G431" s="66">
        <v>0</v>
      </c>
      <c r="H431" s="7">
        <v>0</v>
      </c>
      <c r="I431" s="6"/>
      <c r="J431" s="6"/>
      <c r="K431" s="14" t="e">
        <f>IF(H431/G431*100&gt;100,100,H431/G431*100)</f>
        <v>#DIV/0!</v>
      </c>
      <c r="L431" s="37"/>
      <c r="M431" s="36"/>
    </row>
    <row r="432" spans="1:13" ht="19.5" customHeight="1" x14ac:dyDescent="0.25">
      <c r="A432" s="129"/>
      <c r="B432" s="132"/>
      <c r="C432" s="94"/>
      <c r="D432" s="9" t="s">
        <v>18</v>
      </c>
      <c r="E432" s="10" t="s">
        <v>14</v>
      </c>
      <c r="F432" s="11" t="s">
        <v>74</v>
      </c>
      <c r="G432" s="66">
        <v>0</v>
      </c>
      <c r="H432" s="7">
        <v>0</v>
      </c>
      <c r="I432" s="6"/>
      <c r="J432" s="6"/>
      <c r="K432" s="14" t="e">
        <f>IF(H432/G432*100&gt;100,100,H432/G432*100)</f>
        <v>#DIV/0!</v>
      </c>
      <c r="L432" s="37"/>
      <c r="M432" s="36"/>
    </row>
    <row r="433" spans="1:13" ht="92.4" x14ac:dyDescent="0.25">
      <c r="A433" s="129"/>
      <c r="B433" s="132"/>
      <c r="C433" s="95"/>
      <c r="D433" s="48" t="s">
        <v>49</v>
      </c>
      <c r="E433" s="49" t="s">
        <v>14</v>
      </c>
      <c r="F433" s="50" t="s">
        <v>77</v>
      </c>
      <c r="G433" s="67">
        <v>0</v>
      </c>
      <c r="H433" s="51">
        <v>0</v>
      </c>
      <c r="I433" s="52"/>
      <c r="J433" s="52"/>
      <c r="K433" s="14" t="e">
        <f>IF(H433/G433*100&gt;100,100,H433/G433*100)</f>
        <v>#DIV/0!</v>
      </c>
      <c r="L433" s="53"/>
      <c r="M433" s="54"/>
    </row>
    <row r="434" spans="1:13" ht="42.75" customHeight="1" thickBot="1" x14ac:dyDescent="0.3">
      <c r="A434" s="129"/>
      <c r="B434" s="132"/>
      <c r="C434" s="64" t="s">
        <v>3</v>
      </c>
      <c r="D434" s="26" t="s">
        <v>13</v>
      </c>
      <c r="E434" s="27" t="s">
        <v>4</v>
      </c>
      <c r="F434" s="27"/>
      <c r="G434" s="68">
        <v>0</v>
      </c>
      <c r="H434" s="28">
        <v>0</v>
      </c>
      <c r="I434" s="29"/>
      <c r="J434" s="29"/>
      <c r="K434" s="34">
        <f>IF(G434=0,0,IF(H434/G434*100&gt;110,110,H434/G434*100))</f>
        <v>0</v>
      </c>
      <c r="L434" s="30" t="str">
        <f>IF(G434=0,"",K434)</f>
        <v/>
      </c>
      <c r="M434" s="40" t="str">
        <f>IF(G434=0,"",IF(L434&gt;=100,"Гос.задание по гос.услуге выполнено в полном объеме",IF(L434&gt;=90,"Гос.задание по гос.услуге выполнено",IF(L434&lt;90,"Гос.задание по гос.услуге не выполнено"))))</f>
        <v/>
      </c>
    </row>
    <row r="435" spans="1:13" ht="30.75" customHeight="1" x14ac:dyDescent="0.25">
      <c r="A435" s="129"/>
      <c r="B435" s="132"/>
      <c r="C435" s="96" t="s">
        <v>29</v>
      </c>
      <c r="D435" s="96"/>
      <c r="E435" s="96"/>
      <c r="F435" s="96"/>
      <c r="G435" s="96"/>
      <c r="H435" s="96"/>
      <c r="I435" s="96"/>
      <c r="J435" s="96"/>
      <c r="K435" s="96"/>
      <c r="L435" s="96"/>
      <c r="M435" s="97"/>
    </row>
    <row r="436" spans="1:13" ht="66" x14ac:dyDescent="0.25">
      <c r="A436" s="129"/>
      <c r="B436" s="132"/>
      <c r="C436" s="93" t="s">
        <v>24</v>
      </c>
      <c r="D436" s="21" t="s">
        <v>71</v>
      </c>
      <c r="E436" s="22" t="s">
        <v>14</v>
      </c>
      <c r="F436" s="23" t="s">
        <v>72</v>
      </c>
      <c r="G436" s="80">
        <f>G442/$G$483*100</f>
        <v>4.725897920604915E-2</v>
      </c>
      <c r="H436" s="12">
        <f>H442/H483*100</f>
        <v>4.6926325668700142E-2</v>
      </c>
      <c r="I436" s="24"/>
      <c r="J436" s="24" t="s">
        <v>94</v>
      </c>
      <c r="K436" s="25">
        <f>IF(H436/G436*100&gt;100,100,H436/G436*100)</f>
        <v>99.296105114969507</v>
      </c>
      <c r="L436" s="44">
        <f>IF(G442=0,"",(K436+K437+K438+K439+K440+K441)/6)</f>
        <v>99.512313815457887</v>
      </c>
      <c r="M436" s="47">
        <f>IF(G442&gt;0,(L436+L442)/2,0)</f>
        <v>99.756156907728951</v>
      </c>
    </row>
    <row r="437" spans="1:13" ht="42" customHeight="1" x14ac:dyDescent="0.25">
      <c r="A437" s="129"/>
      <c r="B437" s="132"/>
      <c r="C437" s="94"/>
      <c r="D437" s="9" t="s">
        <v>73</v>
      </c>
      <c r="E437" s="10" t="s">
        <v>15</v>
      </c>
      <c r="F437" s="11" t="s">
        <v>26</v>
      </c>
      <c r="G437" s="66">
        <v>0</v>
      </c>
      <c r="H437" s="12">
        <v>0</v>
      </c>
      <c r="I437" s="6"/>
      <c r="J437" s="6" t="s">
        <v>93</v>
      </c>
      <c r="K437" s="14">
        <f>IF(H437=0,100,IF(H437&gt;5,89,90))</f>
        <v>100</v>
      </c>
      <c r="L437" s="20" t="str">
        <f>IF(G442=0,"",IF(L436&gt;=100,"Гос.задание по гос.услуге выполнено в полном объеме",IF(L436&gt;=90,"Гос.задание по гос.услуге выполнено",IF(L436&lt;90,"Гос.задание по гос.услуге не выполнено"))))</f>
        <v>Гос.задание по гос.услуге выполнено</v>
      </c>
      <c r="M437" s="46" t="str">
        <f>IF(G442=0,"",IF(M436&gt;=100,"Гос.задание по гос.услуге выполнено в полном объеме",IF(M436&gt;=90,"Гос.задание по гос.услуге выполнено",IF(M436&lt;90,"Гос.задание по гос.услуге не выполнено"))))</f>
        <v>Гос.задание по гос.услуге выполнено</v>
      </c>
    </row>
    <row r="438" spans="1:13" ht="79.5" customHeight="1" x14ac:dyDescent="0.25">
      <c r="A438" s="129"/>
      <c r="B438" s="132"/>
      <c r="C438" s="94"/>
      <c r="D438" s="9" t="s">
        <v>16</v>
      </c>
      <c r="E438" s="10" t="s">
        <v>14</v>
      </c>
      <c r="F438" s="11" t="s">
        <v>76</v>
      </c>
      <c r="G438" s="66">
        <v>90</v>
      </c>
      <c r="H438" s="7">
        <v>100</v>
      </c>
      <c r="I438" s="6"/>
      <c r="J438" s="6" t="s">
        <v>97</v>
      </c>
      <c r="K438" s="14">
        <f>IF(H438/G438*100&gt;100,100,H438/G438*100)</f>
        <v>100</v>
      </c>
      <c r="L438" s="37"/>
      <c r="M438" s="36"/>
    </row>
    <row r="439" spans="1:13" ht="67.5" customHeight="1" x14ac:dyDescent="0.25">
      <c r="A439" s="129"/>
      <c r="B439" s="132"/>
      <c r="C439" s="94"/>
      <c r="D439" s="9" t="s">
        <v>17</v>
      </c>
      <c r="E439" s="10" t="s">
        <v>14</v>
      </c>
      <c r="F439" s="11" t="s">
        <v>75</v>
      </c>
      <c r="G439" s="66">
        <v>90</v>
      </c>
      <c r="H439" s="7">
        <v>88</v>
      </c>
      <c r="I439" s="6"/>
      <c r="J439" s="6" t="s">
        <v>91</v>
      </c>
      <c r="K439" s="14">
        <f>IF(H439/G439*100&gt;100,100,H439/G439*100)</f>
        <v>97.777777777777771</v>
      </c>
      <c r="L439" s="37"/>
      <c r="M439" s="36"/>
    </row>
    <row r="440" spans="1:13" ht="19.5" customHeight="1" x14ac:dyDescent="0.25">
      <c r="A440" s="129"/>
      <c r="B440" s="132"/>
      <c r="C440" s="94"/>
      <c r="D440" s="9" t="s">
        <v>18</v>
      </c>
      <c r="E440" s="10" t="s">
        <v>14</v>
      </c>
      <c r="F440" s="11" t="s">
        <v>74</v>
      </c>
      <c r="G440" s="66">
        <v>70</v>
      </c>
      <c r="H440" s="7">
        <v>100</v>
      </c>
      <c r="I440" s="6"/>
      <c r="J440" s="6" t="s">
        <v>92</v>
      </c>
      <c r="K440" s="14">
        <f>IF(H440/G440*100&gt;100,100,H440/G440*100)</f>
        <v>100</v>
      </c>
      <c r="L440" s="37"/>
      <c r="M440" s="36"/>
    </row>
    <row r="441" spans="1:13" ht="92.4" x14ac:dyDescent="0.25">
      <c r="A441" s="129"/>
      <c r="B441" s="132"/>
      <c r="C441" s="95"/>
      <c r="D441" s="48" t="s">
        <v>49</v>
      </c>
      <c r="E441" s="49" t="s">
        <v>14</v>
      </c>
      <c r="F441" s="50" t="s">
        <v>77</v>
      </c>
      <c r="G441" s="67">
        <v>95</v>
      </c>
      <c r="H441" s="51">
        <v>100</v>
      </c>
      <c r="I441" s="52"/>
      <c r="J441" s="52" t="s">
        <v>92</v>
      </c>
      <c r="K441" s="14">
        <f>IF(H441/G441*100&gt;100,100,H441/G441*100)</f>
        <v>100</v>
      </c>
      <c r="L441" s="53"/>
      <c r="M441" s="54"/>
    </row>
    <row r="442" spans="1:13" ht="42.75" customHeight="1" thickBot="1" x14ac:dyDescent="0.3">
      <c r="A442" s="129"/>
      <c r="B442" s="132"/>
      <c r="C442" s="64" t="s">
        <v>3</v>
      </c>
      <c r="D442" s="26" t="s">
        <v>13</v>
      </c>
      <c r="E442" s="27" t="s">
        <v>4</v>
      </c>
      <c r="F442" s="27"/>
      <c r="G442" s="68">
        <v>1</v>
      </c>
      <c r="H442" s="28">
        <v>1</v>
      </c>
      <c r="I442" s="29"/>
      <c r="J442" s="29" t="s">
        <v>94</v>
      </c>
      <c r="K442" s="34">
        <f>IF(G442=0,0,IF(H442/G442*100&gt;110,110,H442/G442*100))</f>
        <v>100</v>
      </c>
      <c r="L442" s="30">
        <f>IF(G442=0,"",K442)</f>
        <v>100</v>
      </c>
      <c r="M442" s="40" t="str">
        <f>IF(G442=0,"",IF(L442&gt;=100,"Гос.задание по гос.услуге выполнено в полном объеме",IF(L442&gt;=90,"Гос.задание по гос.услуге выполнено",IF(L442&lt;90,"Гос.задание по гос.услуге не выполнено"))))</f>
        <v>Гос.задание по гос.услуге выполнено в полном объеме</v>
      </c>
    </row>
    <row r="443" spans="1:13" ht="30.75" customHeight="1" x14ac:dyDescent="0.25">
      <c r="A443" s="129"/>
      <c r="B443" s="132"/>
      <c r="C443" s="96" t="s">
        <v>25</v>
      </c>
      <c r="D443" s="96"/>
      <c r="E443" s="96"/>
      <c r="F443" s="96"/>
      <c r="G443" s="96"/>
      <c r="H443" s="96"/>
      <c r="I443" s="96"/>
      <c r="J443" s="96"/>
      <c r="K443" s="96"/>
      <c r="L443" s="96"/>
      <c r="M443" s="97"/>
    </row>
    <row r="444" spans="1:13" ht="66" x14ac:dyDescent="0.25">
      <c r="A444" s="129"/>
      <c r="B444" s="132"/>
      <c r="C444" s="93" t="s">
        <v>24</v>
      </c>
      <c r="D444" s="21" t="s">
        <v>71</v>
      </c>
      <c r="E444" s="22" t="s">
        <v>14</v>
      </c>
      <c r="F444" s="23" t="s">
        <v>72</v>
      </c>
      <c r="G444" s="80">
        <f>G450/$G$483*100</f>
        <v>4.725897920604915E-2</v>
      </c>
      <c r="H444" s="12">
        <f>H450/H483*100</f>
        <v>4.6926325668700142E-2</v>
      </c>
      <c r="I444" s="24"/>
      <c r="J444" s="24" t="s">
        <v>94</v>
      </c>
      <c r="K444" s="25">
        <f>IF(H444/G444*100&gt;100,100,H444/G444*100)</f>
        <v>99.296105114969507</v>
      </c>
      <c r="L444" s="44">
        <f>IF(G450=0,"",(K444+K445+K446+K447+K448+K449)/6)</f>
        <v>99.512313815457887</v>
      </c>
      <c r="M444" s="47">
        <f>IF(G450&gt;0,(L444+L450)/2,0)</f>
        <v>99.756156907728951</v>
      </c>
    </row>
    <row r="445" spans="1:13" ht="42" customHeight="1" x14ac:dyDescent="0.25">
      <c r="A445" s="129"/>
      <c r="B445" s="132"/>
      <c r="C445" s="94"/>
      <c r="D445" s="9" t="s">
        <v>73</v>
      </c>
      <c r="E445" s="10" t="s">
        <v>15</v>
      </c>
      <c r="F445" s="11" t="s">
        <v>26</v>
      </c>
      <c r="G445" s="66">
        <v>0</v>
      </c>
      <c r="H445" s="12">
        <v>0</v>
      </c>
      <c r="I445" s="6"/>
      <c r="J445" s="6" t="s">
        <v>93</v>
      </c>
      <c r="K445" s="14">
        <f>IF(H445=0,100,IF(H445&gt;5,89,90))</f>
        <v>100</v>
      </c>
      <c r="L445" s="20" t="str">
        <f>IF(G450=0,"",IF(L444&gt;=100,"Гос.задание по гос.услуге выполнено в полном объеме",IF(L444&gt;=90,"Гос.задание по гос.услуге выполнено",IF(L444&lt;90,"Гос.задание по гос.услуге не выполнено"))))</f>
        <v>Гос.задание по гос.услуге выполнено</v>
      </c>
      <c r="M445" s="46" t="str">
        <f>IF(G450=0,"",IF(M444&gt;=100,"Гос.задание по гос.услуге выполнено в полном объеме",IF(M444&gt;=90,"Гос.задание по гос.услуге выполнено",IF(M444&lt;90,"Гос.задание по гос.услуге не выполнено"))))</f>
        <v>Гос.задание по гос.услуге выполнено</v>
      </c>
    </row>
    <row r="446" spans="1:13" ht="79.5" customHeight="1" x14ac:dyDescent="0.25">
      <c r="A446" s="129"/>
      <c r="B446" s="132"/>
      <c r="C446" s="94"/>
      <c r="D446" s="9" t="s">
        <v>16</v>
      </c>
      <c r="E446" s="10" t="s">
        <v>14</v>
      </c>
      <c r="F446" s="11" t="s">
        <v>76</v>
      </c>
      <c r="G446" s="66">
        <v>90</v>
      </c>
      <c r="H446" s="7">
        <v>100</v>
      </c>
      <c r="I446" s="6"/>
      <c r="J446" s="6" t="s">
        <v>97</v>
      </c>
      <c r="K446" s="14">
        <f>IF(H446/G446*100&gt;100,100,H446/G446*100)</f>
        <v>100</v>
      </c>
      <c r="L446" s="37"/>
      <c r="M446" s="36"/>
    </row>
    <row r="447" spans="1:13" ht="67.5" customHeight="1" x14ac:dyDescent="0.25">
      <c r="A447" s="129"/>
      <c r="B447" s="132"/>
      <c r="C447" s="94"/>
      <c r="D447" s="9" t="s">
        <v>17</v>
      </c>
      <c r="E447" s="10" t="s">
        <v>14</v>
      </c>
      <c r="F447" s="11" t="s">
        <v>75</v>
      </c>
      <c r="G447" s="66">
        <v>90</v>
      </c>
      <c r="H447" s="7">
        <v>88</v>
      </c>
      <c r="I447" s="6"/>
      <c r="J447" s="6" t="s">
        <v>91</v>
      </c>
      <c r="K447" s="14">
        <f>IF(H447/G447*100&gt;100,100,H447/G447*100)</f>
        <v>97.777777777777771</v>
      </c>
      <c r="L447" s="37"/>
      <c r="M447" s="36"/>
    </row>
    <row r="448" spans="1:13" ht="19.5" customHeight="1" x14ac:dyDescent="0.25">
      <c r="A448" s="129"/>
      <c r="B448" s="132"/>
      <c r="C448" s="94"/>
      <c r="D448" s="9" t="s">
        <v>18</v>
      </c>
      <c r="E448" s="10" t="s">
        <v>14</v>
      </c>
      <c r="F448" s="11" t="s">
        <v>74</v>
      </c>
      <c r="G448" s="66">
        <v>70</v>
      </c>
      <c r="H448" s="7">
        <v>100</v>
      </c>
      <c r="I448" s="6"/>
      <c r="J448" s="6" t="s">
        <v>92</v>
      </c>
      <c r="K448" s="14">
        <f>IF(H448/G448*100&gt;100,100,H448/G448*100)</f>
        <v>100</v>
      </c>
      <c r="L448" s="37"/>
      <c r="M448" s="36"/>
    </row>
    <row r="449" spans="1:13" ht="92.4" x14ac:dyDescent="0.25">
      <c r="A449" s="129"/>
      <c r="B449" s="132"/>
      <c r="C449" s="95"/>
      <c r="D449" s="48" t="s">
        <v>49</v>
      </c>
      <c r="E449" s="49" t="s">
        <v>14</v>
      </c>
      <c r="F449" s="50" t="s">
        <v>77</v>
      </c>
      <c r="G449" s="67">
        <v>95</v>
      </c>
      <c r="H449" s="51">
        <v>100</v>
      </c>
      <c r="I449" s="52"/>
      <c r="J449" s="52" t="s">
        <v>92</v>
      </c>
      <c r="K449" s="14">
        <f>IF(H449/G449*100&gt;100,100,H449/G449*100)</f>
        <v>100</v>
      </c>
      <c r="L449" s="53"/>
      <c r="M449" s="54"/>
    </row>
    <row r="450" spans="1:13" ht="42.75" customHeight="1" thickBot="1" x14ac:dyDescent="0.3">
      <c r="A450" s="129"/>
      <c r="B450" s="132"/>
      <c r="C450" s="64" t="s">
        <v>3</v>
      </c>
      <c r="D450" s="26" t="s">
        <v>13</v>
      </c>
      <c r="E450" s="27" t="s">
        <v>4</v>
      </c>
      <c r="F450" s="27"/>
      <c r="G450" s="68">
        <v>1</v>
      </c>
      <c r="H450" s="28">
        <v>1</v>
      </c>
      <c r="I450" s="29"/>
      <c r="J450" s="24" t="s">
        <v>94</v>
      </c>
      <c r="K450" s="34">
        <f>IF(G450=0,0,IF(H450/G450*100&gt;110,110,H450/G450*100))</f>
        <v>100</v>
      </c>
      <c r="L450" s="30">
        <f>IF(G450=0,"",K450)</f>
        <v>100</v>
      </c>
      <c r="M450" s="40" t="str">
        <f>IF(G450=0,"",IF(L450&gt;=100,"Гос.задание по гос.услуге выполнено в полном объеме",IF(L450&gt;=90,"Гос.задание по гос.услуге выполнено",IF(L450&lt;90,"Гос.задание по гос.услуге не выполнено"))))</f>
        <v>Гос.задание по гос.услуге выполнено в полном объеме</v>
      </c>
    </row>
    <row r="451" spans="1:13" ht="30.75" customHeight="1" x14ac:dyDescent="0.25">
      <c r="A451" s="129"/>
      <c r="B451" s="132"/>
      <c r="C451" s="96" t="s">
        <v>27</v>
      </c>
      <c r="D451" s="96"/>
      <c r="E451" s="96"/>
      <c r="F451" s="96"/>
      <c r="G451" s="96"/>
      <c r="H451" s="96"/>
      <c r="I451" s="96"/>
      <c r="J451" s="96"/>
      <c r="K451" s="96"/>
      <c r="L451" s="96"/>
      <c r="M451" s="97"/>
    </row>
    <row r="452" spans="1:13" ht="66" x14ac:dyDescent="0.25">
      <c r="A452" s="129"/>
      <c r="B452" s="132"/>
      <c r="C452" s="93" t="s">
        <v>24</v>
      </c>
      <c r="D452" s="21" t="s">
        <v>71</v>
      </c>
      <c r="E452" s="22" t="s">
        <v>14</v>
      </c>
      <c r="F452" s="23" t="s">
        <v>72</v>
      </c>
      <c r="G452" s="80">
        <f>G458/$G$483*100</f>
        <v>0</v>
      </c>
      <c r="H452" s="12">
        <f>H458/H483*100</f>
        <v>0</v>
      </c>
      <c r="I452" s="24"/>
      <c r="J452" s="24"/>
      <c r="K452" s="25" t="e">
        <f>IF(H452/G452*100&gt;100,100,H452/G452*100)</f>
        <v>#DIV/0!</v>
      </c>
      <c r="L452" s="44" t="str">
        <f>IF(G458=0,"",(K452+K453+K454+K455+K456+K457)/6)</f>
        <v/>
      </c>
      <c r="M452" s="47">
        <f>IF(G458&gt;0,(L452+L458)/2,0)</f>
        <v>0</v>
      </c>
    </row>
    <row r="453" spans="1:13" ht="42" customHeight="1" x14ac:dyDescent="0.25">
      <c r="A453" s="129"/>
      <c r="B453" s="132"/>
      <c r="C453" s="94"/>
      <c r="D453" s="9" t="s">
        <v>73</v>
      </c>
      <c r="E453" s="10" t="s">
        <v>15</v>
      </c>
      <c r="F453" s="11" t="s">
        <v>26</v>
      </c>
      <c r="G453" s="66">
        <v>0</v>
      </c>
      <c r="H453" s="12">
        <v>0</v>
      </c>
      <c r="I453" s="6"/>
      <c r="J453" s="6"/>
      <c r="K453" s="14">
        <f>IF(H453=0,100,IF(H453&gt;5,89,90))</f>
        <v>100</v>
      </c>
      <c r="L453" s="20" t="str">
        <f>IF(G458=0,"",IF(L452&gt;=100,"Гос.задание по гос.услуге выполнено в полном объеме",IF(L452&gt;=90,"Гос.задание по гос.услуге выполнено",IF(L452&lt;90,"Гос.задание по гос.услуге не выполнено"))))</f>
        <v/>
      </c>
      <c r="M453" s="46" t="str">
        <f>IF(G458=0,"",IF(M452&gt;=100,"Гос.задание по гос.услуге выполнено в полном объеме",IF(M452&gt;=90,"Гос.задание по гос.услуге выполнено",IF(M452&lt;90,"Гос.задание по гос.услуге не выполнено"))))</f>
        <v/>
      </c>
    </row>
    <row r="454" spans="1:13" ht="79.5" customHeight="1" x14ac:dyDescent="0.25">
      <c r="A454" s="129"/>
      <c r="B454" s="132"/>
      <c r="C454" s="94"/>
      <c r="D454" s="9" t="s">
        <v>16</v>
      </c>
      <c r="E454" s="10" t="s">
        <v>14</v>
      </c>
      <c r="F454" s="11" t="s">
        <v>76</v>
      </c>
      <c r="G454" s="66">
        <v>0</v>
      </c>
      <c r="H454" s="7">
        <v>0</v>
      </c>
      <c r="I454" s="6"/>
      <c r="J454" s="6"/>
      <c r="K454" s="14" t="e">
        <f>IF(H454/G454*100&gt;100,100,H454/G454*100)</f>
        <v>#DIV/0!</v>
      </c>
      <c r="L454" s="37"/>
      <c r="M454" s="36"/>
    </row>
    <row r="455" spans="1:13" ht="67.5" customHeight="1" x14ac:dyDescent="0.25">
      <c r="A455" s="129"/>
      <c r="B455" s="132"/>
      <c r="C455" s="94"/>
      <c r="D455" s="9" t="s">
        <v>17</v>
      </c>
      <c r="E455" s="10" t="s">
        <v>14</v>
      </c>
      <c r="F455" s="11" t="s">
        <v>75</v>
      </c>
      <c r="G455" s="66">
        <v>0</v>
      </c>
      <c r="H455" s="7">
        <v>0</v>
      </c>
      <c r="I455" s="6"/>
      <c r="J455" s="6"/>
      <c r="K455" s="14" t="e">
        <f>IF(H455/G455*100&gt;100,100,H455/G455*100)</f>
        <v>#DIV/0!</v>
      </c>
      <c r="L455" s="37"/>
      <c r="M455" s="36"/>
    </row>
    <row r="456" spans="1:13" ht="19.5" customHeight="1" x14ac:dyDescent="0.25">
      <c r="A456" s="129"/>
      <c r="B456" s="132"/>
      <c r="C456" s="94"/>
      <c r="D456" s="9" t="s">
        <v>18</v>
      </c>
      <c r="E456" s="10" t="s">
        <v>14</v>
      </c>
      <c r="F456" s="11" t="s">
        <v>74</v>
      </c>
      <c r="G456" s="66">
        <v>0</v>
      </c>
      <c r="H456" s="7">
        <v>0</v>
      </c>
      <c r="I456" s="6"/>
      <c r="J456" s="6"/>
      <c r="K456" s="14" t="e">
        <f>IF(H456/G456*100&gt;100,100,H456/G456*100)</f>
        <v>#DIV/0!</v>
      </c>
      <c r="L456" s="37"/>
      <c r="M456" s="36"/>
    </row>
    <row r="457" spans="1:13" ht="92.4" x14ac:dyDescent="0.25">
      <c r="A457" s="129"/>
      <c r="B457" s="132"/>
      <c r="C457" s="95"/>
      <c r="D457" s="48" t="s">
        <v>49</v>
      </c>
      <c r="E457" s="49" t="s">
        <v>14</v>
      </c>
      <c r="F457" s="50" t="s">
        <v>77</v>
      </c>
      <c r="G457" s="67">
        <v>0</v>
      </c>
      <c r="H457" s="51">
        <v>0</v>
      </c>
      <c r="I457" s="52"/>
      <c r="J457" s="52"/>
      <c r="K457" s="14" t="e">
        <f>IF(H457/G457*100&gt;100,100,H457/G457*100)</f>
        <v>#DIV/0!</v>
      </c>
      <c r="L457" s="53"/>
      <c r="M457" s="54"/>
    </row>
    <row r="458" spans="1:13" ht="42.75" customHeight="1" thickBot="1" x14ac:dyDescent="0.3">
      <c r="A458" s="129"/>
      <c r="B458" s="132"/>
      <c r="C458" s="64" t="s">
        <v>3</v>
      </c>
      <c r="D458" s="26" t="s">
        <v>13</v>
      </c>
      <c r="E458" s="27" t="s">
        <v>4</v>
      </c>
      <c r="F458" s="27"/>
      <c r="G458" s="68">
        <v>0</v>
      </c>
      <c r="H458" s="28">
        <v>0</v>
      </c>
      <c r="I458" s="29"/>
      <c r="J458" s="29"/>
      <c r="K458" s="34">
        <f>IF(G458=0,0,IF(H458/G458*100&gt;110,110,H458/G458*100))</f>
        <v>0</v>
      </c>
      <c r="L458" s="30" t="str">
        <f>IF(G458=0,"",K458)</f>
        <v/>
      </c>
      <c r="M458" s="40" t="str">
        <f>IF(G458=0,"",IF(L458&gt;=100,"Гос.задание по гос.услуге выполнено в полном объеме",IF(L458&gt;=90,"Гос.задание по гос.услуге выполнено",IF(L458&lt;90,"Гос.задание по гос.услуге не выполнено"))))</f>
        <v/>
      </c>
    </row>
    <row r="459" spans="1:13" ht="30" customHeight="1" x14ac:dyDescent="0.25">
      <c r="A459" s="129"/>
      <c r="B459" s="132"/>
      <c r="C459" s="98" t="s">
        <v>51</v>
      </c>
      <c r="D459" s="99"/>
      <c r="E459" s="99"/>
      <c r="F459" s="99"/>
      <c r="G459" s="99"/>
      <c r="H459" s="99"/>
      <c r="I459" s="99"/>
      <c r="J459" s="99"/>
      <c r="K459" s="99"/>
      <c r="L459" s="99"/>
      <c r="M459" s="100"/>
    </row>
    <row r="460" spans="1:13" ht="66" x14ac:dyDescent="0.25">
      <c r="A460" s="129"/>
      <c r="B460" s="132"/>
      <c r="C460" s="93" t="s">
        <v>24</v>
      </c>
      <c r="D460" s="21" t="s">
        <v>71</v>
      </c>
      <c r="E460" s="22" t="s">
        <v>14</v>
      </c>
      <c r="F460" s="23" t="s">
        <v>72</v>
      </c>
      <c r="G460" s="80">
        <f>G466/$G$483*100</f>
        <v>0</v>
      </c>
      <c r="H460" s="12">
        <f>H466/H483*100</f>
        <v>0</v>
      </c>
      <c r="I460" s="24"/>
      <c r="J460" s="24"/>
      <c r="K460" s="25" t="e">
        <f>IF(H460/G460*100&gt;100,100,H460/G460*100)</f>
        <v>#DIV/0!</v>
      </c>
      <c r="L460" s="44" t="str">
        <f>IF(G466=0,"",(K460+K461+K462+K463+K464+K465)/6)</f>
        <v/>
      </c>
      <c r="M460" s="47">
        <f>IF(G466&gt;0,(L460+L466)/2,0)</f>
        <v>0</v>
      </c>
    </row>
    <row r="461" spans="1:13" ht="42" customHeight="1" x14ac:dyDescent="0.25">
      <c r="A461" s="129"/>
      <c r="B461" s="132"/>
      <c r="C461" s="94"/>
      <c r="D461" s="9" t="s">
        <v>73</v>
      </c>
      <c r="E461" s="10" t="s">
        <v>15</v>
      </c>
      <c r="F461" s="11" t="s">
        <v>26</v>
      </c>
      <c r="G461" s="66">
        <v>0</v>
      </c>
      <c r="H461" s="12">
        <v>0</v>
      </c>
      <c r="I461" s="6"/>
      <c r="J461" s="6"/>
      <c r="K461" s="14">
        <f>IF(H461=0,100,IF(H461&gt;5,89,90))</f>
        <v>100</v>
      </c>
      <c r="L461" s="20" t="str">
        <f>IF(G466=0,"",IF(L460&gt;=100,"Гос.задание по гос.услуге выполнено в полном объеме",IF(L460&gt;=90,"Гос.задание по гос.услуге выполнено",IF(L460&lt;90,"Гос.задание по гос.услуге не выполнено"))))</f>
        <v/>
      </c>
      <c r="M461" s="46" t="str">
        <f>IF(G466=0,"",IF(M460&gt;=100,"Гос.задание по гос.услуге выполнено в полном объеме",IF(M460&gt;=90,"Гос.задание по гос.услуге выполнено",IF(M460&lt;90,"Гос.задание по гос.услуге не выполнено"))))</f>
        <v/>
      </c>
    </row>
    <row r="462" spans="1:13" ht="79.5" customHeight="1" x14ac:dyDescent="0.25">
      <c r="A462" s="129"/>
      <c r="B462" s="132"/>
      <c r="C462" s="94"/>
      <c r="D462" s="9" t="s">
        <v>16</v>
      </c>
      <c r="E462" s="10" t="s">
        <v>14</v>
      </c>
      <c r="F462" s="11" t="s">
        <v>76</v>
      </c>
      <c r="G462" s="66">
        <v>0</v>
      </c>
      <c r="H462" s="7">
        <v>0</v>
      </c>
      <c r="I462" s="6"/>
      <c r="J462" s="6"/>
      <c r="K462" s="14" t="e">
        <f>IF(H462/G462*100&gt;100,100,H462/G462*100)</f>
        <v>#DIV/0!</v>
      </c>
      <c r="L462" s="37"/>
      <c r="M462" s="36"/>
    </row>
    <row r="463" spans="1:13" ht="67.5" customHeight="1" x14ac:dyDescent="0.25">
      <c r="A463" s="129"/>
      <c r="B463" s="132"/>
      <c r="C463" s="94"/>
      <c r="D463" s="9" t="s">
        <v>17</v>
      </c>
      <c r="E463" s="10" t="s">
        <v>14</v>
      </c>
      <c r="F463" s="11" t="s">
        <v>75</v>
      </c>
      <c r="G463" s="66">
        <v>0</v>
      </c>
      <c r="H463" s="7">
        <v>0</v>
      </c>
      <c r="I463" s="6"/>
      <c r="J463" s="6"/>
      <c r="K463" s="14" t="e">
        <f>IF(H463/G463*100&gt;100,100,H463/G463*100)</f>
        <v>#DIV/0!</v>
      </c>
      <c r="L463" s="37"/>
      <c r="M463" s="36"/>
    </row>
    <row r="464" spans="1:13" ht="19.5" customHeight="1" x14ac:dyDescent="0.25">
      <c r="A464" s="129"/>
      <c r="B464" s="132"/>
      <c r="C464" s="94"/>
      <c r="D464" s="9" t="s">
        <v>18</v>
      </c>
      <c r="E464" s="10" t="s">
        <v>14</v>
      </c>
      <c r="F464" s="11" t="s">
        <v>74</v>
      </c>
      <c r="G464" s="66">
        <v>0</v>
      </c>
      <c r="H464" s="7">
        <v>0</v>
      </c>
      <c r="I464" s="6"/>
      <c r="J464" s="6"/>
      <c r="K464" s="14" t="e">
        <f>IF(H464/G464*100&gt;100,100,H464/G464*100)</f>
        <v>#DIV/0!</v>
      </c>
      <c r="L464" s="37"/>
      <c r="M464" s="36"/>
    </row>
    <row r="465" spans="1:13" ht="92.4" x14ac:dyDescent="0.25">
      <c r="A465" s="129"/>
      <c r="B465" s="132"/>
      <c r="C465" s="95"/>
      <c r="D465" s="48" t="s">
        <v>49</v>
      </c>
      <c r="E465" s="49" t="s">
        <v>14</v>
      </c>
      <c r="F465" s="50" t="s">
        <v>77</v>
      </c>
      <c r="G465" s="67">
        <v>0</v>
      </c>
      <c r="H465" s="51">
        <v>0</v>
      </c>
      <c r="I465" s="52"/>
      <c r="J465" s="52"/>
      <c r="K465" s="14" t="e">
        <f>IF(H465/G465*100&gt;100,100,H465/G465*100)</f>
        <v>#DIV/0!</v>
      </c>
      <c r="L465" s="53"/>
      <c r="M465" s="54"/>
    </row>
    <row r="466" spans="1:13" ht="42.75" customHeight="1" thickBot="1" x14ac:dyDescent="0.3">
      <c r="A466" s="129"/>
      <c r="B466" s="132"/>
      <c r="C466" s="64" t="s">
        <v>3</v>
      </c>
      <c r="D466" s="26" t="s">
        <v>13</v>
      </c>
      <c r="E466" s="27" t="s">
        <v>4</v>
      </c>
      <c r="F466" s="27"/>
      <c r="G466" s="68">
        <v>0</v>
      </c>
      <c r="H466" s="28">
        <v>0</v>
      </c>
      <c r="I466" s="29"/>
      <c r="J466" s="29"/>
      <c r="K466" s="34">
        <f>IF(G466=0,0,IF(H466/G466*100&gt;110,110,H466/G466*100))</f>
        <v>0</v>
      </c>
      <c r="L466" s="30" t="str">
        <f>IF(G466=0,"",K466)</f>
        <v/>
      </c>
      <c r="M466" s="40" t="str">
        <f>IF(G466=0,"",IF(L466&gt;=100,"Гос.задание по гос.услуге выполнено в полном объеме",IF(L466&gt;=90,"Гос.задание по гос.услуге выполнено",IF(L466&lt;90,"Гос.задание по гос.услуге не выполнено"))))</f>
        <v/>
      </c>
    </row>
    <row r="467" spans="1:13" ht="28.5" customHeight="1" x14ac:dyDescent="0.25">
      <c r="A467" s="129"/>
      <c r="B467" s="132"/>
      <c r="C467" s="98" t="s">
        <v>28</v>
      </c>
      <c r="D467" s="99"/>
      <c r="E467" s="99"/>
      <c r="F467" s="99"/>
      <c r="G467" s="99"/>
      <c r="H467" s="99"/>
      <c r="I467" s="99"/>
      <c r="J467" s="99"/>
      <c r="K467" s="99"/>
      <c r="L467" s="99"/>
      <c r="M467" s="100"/>
    </row>
    <row r="468" spans="1:13" ht="66" x14ac:dyDescent="0.25">
      <c r="A468" s="129"/>
      <c r="B468" s="132"/>
      <c r="C468" s="93" t="s">
        <v>24</v>
      </c>
      <c r="D468" s="21" t="s">
        <v>71</v>
      </c>
      <c r="E468" s="22" t="s">
        <v>14</v>
      </c>
      <c r="F468" s="23" t="s">
        <v>72</v>
      </c>
      <c r="G468" s="80">
        <f>G474/$G$483*100</f>
        <v>0</v>
      </c>
      <c r="H468" s="12">
        <f>H474/H483*100</f>
        <v>0</v>
      </c>
      <c r="I468" s="24"/>
      <c r="J468" s="24"/>
      <c r="K468" s="25" t="e">
        <f>IF(H468/G468*100&gt;100,100,H468/G468*100)</f>
        <v>#DIV/0!</v>
      </c>
      <c r="L468" s="44" t="str">
        <f>IF(G474=0,"",(K468+K469+K470+K471+K472+K473)/6)</f>
        <v/>
      </c>
      <c r="M468" s="47">
        <f>IF(G474&gt;0,(L468+L474)/2,0)</f>
        <v>0</v>
      </c>
    </row>
    <row r="469" spans="1:13" ht="42" customHeight="1" x14ac:dyDescent="0.25">
      <c r="A469" s="129"/>
      <c r="B469" s="132"/>
      <c r="C469" s="94"/>
      <c r="D469" s="9" t="s">
        <v>73</v>
      </c>
      <c r="E469" s="10" t="s">
        <v>15</v>
      </c>
      <c r="F469" s="11" t="s">
        <v>26</v>
      </c>
      <c r="G469" s="66">
        <v>0</v>
      </c>
      <c r="H469" s="12">
        <v>0</v>
      </c>
      <c r="I469" s="6"/>
      <c r="J469" s="6"/>
      <c r="K469" s="14">
        <f>IF(H469=0,100,IF(H469&gt;5,89,90))</f>
        <v>100</v>
      </c>
      <c r="L469" s="20" t="str">
        <f>IF(G474=0,"",IF(L468&gt;=100,"Гос.задание по гос.услуге выполнено в полном объеме",IF(L468&gt;=90,"Гос.задание по гос.услуге выполнено",IF(L468&lt;90,"Гос.задание по гос.услуге не выполнено"))))</f>
        <v/>
      </c>
      <c r="M469" s="46" t="str">
        <f>IF(G474=0,"",IF(M468&gt;=100,"Гос.задание по гос.услуге выполнено в полном объеме",IF(M468&gt;=90,"Гос.задание по гос.услуге выполнено",IF(M468&lt;90,"Гос.задание по гос.услуге не выполнено"))))</f>
        <v/>
      </c>
    </row>
    <row r="470" spans="1:13" ht="79.5" customHeight="1" x14ac:dyDescent="0.25">
      <c r="A470" s="129"/>
      <c r="B470" s="132"/>
      <c r="C470" s="94"/>
      <c r="D470" s="9" t="s">
        <v>16</v>
      </c>
      <c r="E470" s="10" t="s">
        <v>14</v>
      </c>
      <c r="F470" s="11" t="s">
        <v>76</v>
      </c>
      <c r="G470" s="66">
        <v>0</v>
      </c>
      <c r="H470" s="7">
        <v>0</v>
      </c>
      <c r="I470" s="6"/>
      <c r="J470" s="6"/>
      <c r="K470" s="14" t="e">
        <f>IF(H470/G470*100&gt;100,100,H470/G470*100)</f>
        <v>#DIV/0!</v>
      </c>
      <c r="L470" s="37"/>
      <c r="M470" s="36"/>
    </row>
    <row r="471" spans="1:13" ht="67.5" customHeight="1" x14ac:dyDescent="0.25">
      <c r="A471" s="129"/>
      <c r="B471" s="132"/>
      <c r="C471" s="94"/>
      <c r="D471" s="9" t="s">
        <v>17</v>
      </c>
      <c r="E471" s="10" t="s">
        <v>14</v>
      </c>
      <c r="F471" s="11" t="s">
        <v>75</v>
      </c>
      <c r="G471" s="66">
        <v>0</v>
      </c>
      <c r="H471" s="7">
        <v>0</v>
      </c>
      <c r="I471" s="6"/>
      <c r="J471" s="6"/>
      <c r="K471" s="14" t="e">
        <f>IF(H471/G471*100&gt;100,100,H471/G471*100)</f>
        <v>#DIV/0!</v>
      </c>
      <c r="L471" s="37"/>
      <c r="M471" s="36"/>
    </row>
    <row r="472" spans="1:13" ht="19.5" customHeight="1" x14ac:dyDescent="0.25">
      <c r="A472" s="129"/>
      <c r="B472" s="132"/>
      <c r="C472" s="94"/>
      <c r="D472" s="9" t="s">
        <v>18</v>
      </c>
      <c r="E472" s="10" t="s">
        <v>14</v>
      </c>
      <c r="F472" s="11" t="s">
        <v>74</v>
      </c>
      <c r="G472" s="66">
        <v>0</v>
      </c>
      <c r="H472" s="7">
        <v>0</v>
      </c>
      <c r="I472" s="6"/>
      <c r="J472" s="6"/>
      <c r="K472" s="14" t="e">
        <f>IF(H472/G472*100&gt;100,100,H472/G472*100)</f>
        <v>#DIV/0!</v>
      </c>
      <c r="L472" s="37"/>
      <c r="M472" s="36"/>
    </row>
    <row r="473" spans="1:13" ht="92.4" x14ac:dyDescent="0.25">
      <c r="A473" s="129"/>
      <c r="B473" s="132"/>
      <c r="C473" s="95"/>
      <c r="D473" s="48" t="s">
        <v>49</v>
      </c>
      <c r="E473" s="49" t="s">
        <v>14</v>
      </c>
      <c r="F473" s="50" t="s">
        <v>77</v>
      </c>
      <c r="G473" s="67">
        <v>0</v>
      </c>
      <c r="H473" s="51">
        <v>0</v>
      </c>
      <c r="I473" s="52"/>
      <c r="J473" s="52"/>
      <c r="K473" s="14" t="e">
        <f>IF(H473/G473*100&gt;100,100,H473/G473*100)</f>
        <v>#DIV/0!</v>
      </c>
      <c r="L473" s="53"/>
      <c r="M473" s="54"/>
    </row>
    <row r="474" spans="1:13" ht="42.75" customHeight="1" thickBot="1" x14ac:dyDescent="0.3">
      <c r="A474" s="129"/>
      <c r="B474" s="132"/>
      <c r="C474" s="64" t="s">
        <v>3</v>
      </c>
      <c r="D474" s="26" t="s">
        <v>13</v>
      </c>
      <c r="E474" s="27" t="s">
        <v>4</v>
      </c>
      <c r="F474" s="27"/>
      <c r="G474" s="68">
        <v>0</v>
      </c>
      <c r="H474" s="28">
        <v>0</v>
      </c>
      <c r="I474" s="29"/>
      <c r="J474" s="29"/>
      <c r="K474" s="34">
        <f>IF(G474=0,0,IF(H474/G474*100&gt;110,110,H474/G474*100))</f>
        <v>0</v>
      </c>
      <c r="L474" s="30" t="str">
        <f>IF(G474=0,"",K474)</f>
        <v/>
      </c>
      <c r="M474" s="40" t="str">
        <f>IF(G474=0,"",IF(L474&gt;=100,"Гос.задание по гос.услуге выполнено в полном объеме",IF(L474&gt;=90,"Гос.задание по гос.услуге выполнено",IF(L474&lt;90,"Гос.задание по гос.услуге не выполнено"))))</f>
        <v/>
      </c>
    </row>
    <row r="475" spans="1:13" ht="28.5" customHeight="1" x14ac:dyDescent="0.25">
      <c r="A475" s="129"/>
      <c r="B475" s="132"/>
      <c r="C475" s="98" t="s">
        <v>52</v>
      </c>
      <c r="D475" s="99"/>
      <c r="E475" s="99"/>
      <c r="F475" s="99"/>
      <c r="G475" s="99"/>
      <c r="H475" s="99"/>
      <c r="I475" s="99"/>
      <c r="J475" s="99"/>
      <c r="K475" s="99"/>
      <c r="L475" s="99"/>
      <c r="M475" s="100"/>
    </row>
    <row r="476" spans="1:13" ht="66" x14ac:dyDescent="0.25">
      <c r="A476" s="129"/>
      <c r="B476" s="132"/>
      <c r="C476" s="93" t="s">
        <v>24</v>
      </c>
      <c r="D476" s="21" t="s">
        <v>71</v>
      </c>
      <c r="E476" s="22" t="s">
        <v>14</v>
      </c>
      <c r="F476" s="23" t="s">
        <v>72</v>
      </c>
      <c r="G476" s="80">
        <f>G482/$G$483*100</f>
        <v>9.4517958412098299E-2</v>
      </c>
      <c r="H476" s="12">
        <f>H482/H483*100</f>
        <v>9.3852651337400284E-2</v>
      </c>
      <c r="I476" s="24"/>
      <c r="J476" s="24" t="s">
        <v>94</v>
      </c>
      <c r="K476" s="25">
        <f>IF(H476/G476*100&gt;100,100,H476/G476*100)</f>
        <v>99.296105114969507</v>
      </c>
      <c r="L476" s="44">
        <f>IF(G482=0,"",(K476+K477+K478+K479+K480+K481)/6)</f>
        <v>99.512313815457887</v>
      </c>
      <c r="M476" s="47">
        <f>IF(G482&gt;0,(L476+L482)/2,0)</f>
        <v>99.756156907728951</v>
      </c>
    </row>
    <row r="477" spans="1:13" ht="42" customHeight="1" x14ac:dyDescent="0.25">
      <c r="A477" s="129"/>
      <c r="B477" s="132"/>
      <c r="C477" s="94"/>
      <c r="D477" s="9" t="s">
        <v>73</v>
      </c>
      <c r="E477" s="10" t="s">
        <v>15</v>
      </c>
      <c r="F477" s="11" t="s">
        <v>26</v>
      </c>
      <c r="G477" s="66">
        <v>0</v>
      </c>
      <c r="H477" s="12">
        <v>0</v>
      </c>
      <c r="I477" s="6"/>
      <c r="J477" s="6" t="s">
        <v>93</v>
      </c>
      <c r="K477" s="14">
        <f>IF(H477=0,100,IF(H477&gt;5,89,90))</f>
        <v>100</v>
      </c>
      <c r="L477" s="20" t="str">
        <f>IF(G482=0,"",IF(L476&gt;=100,"Гос.задание по гос.услуге выполнено в полном объеме",IF(L476&gt;=90,"Гос.задание по гос.услуге выполнено",IF(L476&lt;90,"Гос.задание по гос.услуге не выполнено"))))</f>
        <v>Гос.задание по гос.услуге выполнено</v>
      </c>
      <c r="M477" s="46" t="str">
        <f>IF(G482=0,"",IF(M476&gt;=100,"Гос.задание по гос.услуге выполнено в полном объеме",IF(M476&gt;=90,"Гос.задание по гос.услуге выполнено",IF(M476&lt;90,"Гос.задание по гос.услуге не выполнено"))))</f>
        <v>Гос.задание по гос.услуге выполнено</v>
      </c>
    </row>
    <row r="478" spans="1:13" ht="79.5" customHeight="1" x14ac:dyDescent="0.25">
      <c r="A478" s="129"/>
      <c r="B478" s="132"/>
      <c r="C478" s="94"/>
      <c r="D478" s="9" t="s">
        <v>16</v>
      </c>
      <c r="E478" s="10" t="s">
        <v>14</v>
      </c>
      <c r="F478" s="11" t="s">
        <v>76</v>
      </c>
      <c r="G478" s="66">
        <v>90</v>
      </c>
      <c r="H478" s="7">
        <v>100</v>
      </c>
      <c r="I478" s="6"/>
      <c r="J478" s="6" t="s">
        <v>97</v>
      </c>
      <c r="K478" s="14">
        <f>IF(H478/G478*100&gt;100,100,H478/G478*100)</f>
        <v>100</v>
      </c>
      <c r="L478" s="37"/>
      <c r="M478" s="36"/>
    </row>
    <row r="479" spans="1:13" ht="67.5" customHeight="1" x14ac:dyDescent="0.25">
      <c r="A479" s="129"/>
      <c r="B479" s="132"/>
      <c r="C479" s="94"/>
      <c r="D479" s="9" t="s">
        <v>17</v>
      </c>
      <c r="E479" s="10" t="s">
        <v>14</v>
      </c>
      <c r="F479" s="11" t="s">
        <v>75</v>
      </c>
      <c r="G479" s="66">
        <v>90</v>
      </c>
      <c r="H479" s="7">
        <v>88</v>
      </c>
      <c r="I479" s="6"/>
      <c r="J479" s="6" t="s">
        <v>91</v>
      </c>
      <c r="K479" s="14">
        <f>IF(H479/G479*100&gt;100,100,H479/G479*100)</f>
        <v>97.777777777777771</v>
      </c>
      <c r="L479" s="37"/>
      <c r="M479" s="36"/>
    </row>
    <row r="480" spans="1:13" ht="19.5" customHeight="1" x14ac:dyDescent="0.25">
      <c r="A480" s="129"/>
      <c r="B480" s="132"/>
      <c r="C480" s="94"/>
      <c r="D480" s="9" t="s">
        <v>18</v>
      </c>
      <c r="E480" s="10" t="s">
        <v>14</v>
      </c>
      <c r="F480" s="11" t="s">
        <v>74</v>
      </c>
      <c r="G480" s="66">
        <v>70</v>
      </c>
      <c r="H480" s="7">
        <v>100</v>
      </c>
      <c r="I480" s="6"/>
      <c r="J480" s="6" t="s">
        <v>92</v>
      </c>
      <c r="K480" s="14">
        <f>IF(H480/G480*100&gt;100,100,H480/G480*100)</f>
        <v>100</v>
      </c>
      <c r="L480" s="37"/>
      <c r="M480" s="36"/>
    </row>
    <row r="481" spans="1:17" ht="92.4" x14ac:dyDescent="0.25">
      <c r="A481" s="129"/>
      <c r="B481" s="132"/>
      <c r="C481" s="95"/>
      <c r="D481" s="48" t="s">
        <v>49</v>
      </c>
      <c r="E481" s="49" t="s">
        <v>14</v>
      </c>
      <c r="F481" s="50" t="s">
        <v>77</v>
      </c>
      <c r="G481" s="67">
        <v>95</v>
      </c>
      <c r="H481" s="51">
        <v>100</v>
      </c>
      <c r="I481" s="52"/>
      <c r="J481" s="52" t="s">
        <v>92</v>
      </c>
      <c r="K481" s="14">
        <f>IF(H481/G481*100&gt;100,100,H481/G481*100)</f>
        <v>100</v>
      </c>
      <c r="L481" s="53"/>
      <c r="M481" s="54"/>
    </row>
    <row r="482" spans="1:17" ht="42.75" customHeight="1" thickBot="1" x14ac:dyDescent="0.3">
      <c r="A482" s="130"/>
      <c r="B482" s="133"/>
      <c r="C482" s="75" t="s">
        <v>3</v>
      </c>
      <c r="D482" s="48" t="s">
        <v>13</v>
      </c>
      <c r="E482" s="49" t="s">
        <v>4</v>
      </c>
      <c r="F482" s="49"/>
      <c r="G482" s="67">
        <v>2</v>
      </c>
      <c r="H482" s="28">
        <v>2</v>
      </c>
      <c r="I482" s="52"/>
      <c r="J482" s="52" t="s">
        <v>94</v>
      </c>
      <c r="K482" s="73">
        <f>IF(G482=0,0,IF(H482/G482*100&gt;110,110,H482/G482*100))</f>
        <v>100</v>
      </c>
      <c r="L482" s="74">
        <f>IF(G482=0,"",K482)</f>
        <v>100</v>
      </c>
      <c r="M482" s="81" t="str">
        <f>IF(G482=0,"",IF(L482&gt;=100,"Гос.задание по гос.услуге выполнено в полном объеме",IF(L482&gt;=90,"Гос.задание по гос.услуге выполнено",IF(L482&lt;90,"Гос.задание по гос.услуге не выполнено"))))</f>
        <v>Гос.задание по гос.услуге выполнено в полном объеме</v>
      </c>
    </row>
    <row r="483" spans="1:17" ht="35.1" customHeight="1" x14ac:dyDescent="0.3">
      <c r="C483" s="76" t="s">
        <v>90</v>
      </c>
      <c r="D483" s="77" t="s">
        <v>87</v>
      </c>
      <c r="E483" s="78" t="s">
        <v>4</v>
      </c>
      <c r="F483" s="79"/>
      <c r="G483" s="91">
        <f>K7+K83+K157+K215+K273+K331+K407</f>
        <v>2116</v>
      </c>
      <c r="H483" s="91">
        <f>L7+L83+L157+L215+L273+L331+L407</f>
        <v>2131</v>
      </c>
      <c r="I483" s="79"/>
      <c r="J483" s="79"/>
      <c r="K483" s="79"/>
      <c r="L483" s="82"/>
      <c r="M483" s="83"/>
    </row>
    <row r="484" spans="1:17" ht="13.8" thickBot="1" x14ac:dyDescent="0.3"/>
    <row r="485" spans="1:17" ht="20.25" customHeight="1" x14ac:dyDescent="0.25">
      <c r="C485" s="105" t="s">
        <v>67</v>
      </c>
      <c r="D485" s="106"/>
      <c r="E485" s="106"/>
      <c r="F485" s="106"/>
      <c r="G485" s="106"/>
      <c r="H485" s="106"/>
      <c r="I485" s="106"/>
      <c r="J485" s="106"/>
      <c r="K485" s="106"/>
      <c r="L485" s="107"/>
      <c r="M485" s="55">
        <f>IF((M7+M83)=0,0,(M7+M83)/(COUNTIF(M7,"&gt;0")+COUNTIF(M83,"&gt;0")))</f>
        <v>0</v>
      </c>
      <c r="N485" s="8"/>
      <c r="O485" s="8"/>
      <c r="P485" s="8"/>
      <c r="Q485" s="8"/>
    </row>
    <row r="486" spans="1:17" ht="42" customHeight="1" thickBot="1" x14ac:dyDescent="0.3">
      <c r="C486" s="108"/>
      <c r="D486" s="109"/>
      <c r="E486" s="109"/>
      <c r="F486" s="109"/>
      <c r="G486" s="109"/>
      <c r="H486" s="109"/>
      <c r="I486" s="109"/>
      <c r="J486" s="109"/>
      <c r="K486" s="109"/>
      <c r="L486" s="110"/>
      <c r="M486" s="56" t="str">
        <f>IF(M485&gt;=100,"Гос.задание выполнено",IF(M485&gt;=90,"Гос.задание в целом выполнено",IF(AND(M485&lt;90,M485&gt;0),"Гос.задание не выполнено",IF(M485=0,"Форма обслуживания отсутствует в гос.задании"))))</f>
        <v>Форма обслуживания отсутствует в гос.задании</v>
      </c>
      <c r="N486" s="8"/>
      <c r="O486" s="8"/>
      <c r="P486" s="8"/>
      <c r="Q486" s="8"/>
    </row>
    <row r="487" spans="1:17" ht="16.2" thickBot="1" x14ac:dyDescent="0.3">
      <c r="C487" s="57"/>
      <c r="D487" s="58"/>
      <c r="E487" s="58"/>
      <c r="F487" s="58"/>
      <c r="G487" s="58"/>
      <c r="H487" s="58"/>
      <c r="I487" s="58"/>
      <c r="J487" s="58"/>
      <c r="K487" s="58"/>
      <c r="L487" s="59"/>
      <c r="M487" s="60"/>
      <c r="N487" s="8"/>
      <c r="O487" s="8"/>
      <c r="P487" s="8"/>
      <c r="Q487" s="8"/>
    </row>
    <row r="488" spans="1:17" ht="20.25" customHeight="1" x14ac:dyDescent="0.25">
      <c r="C488" s="105" t="s">
        <v>65</v>
      </c>
      <c r="D488" s="106"/>
      <c r="E488" s="106"/>
      <c r="F488" s="106"/>
      <c r="G488" s="106"/>
      <c r="H488" s="106"/>
      <c r="I488" s="106"/>
      <c r="J488" s="106"/>
      <c r="K488" s="106"/>
      <c r="L488" s="107"/>
      <c r="M488" s="55">
        <f>IF((M157+M215+M273)=0,0,(M157+M215+M273)/(COUNTIF(M157,"&gt;0")+COUNTIF(M215,"&gt;0")++COUNTIF(M273,"&gt;0")))</f>
        <v>99.634235361593397</v>
      </c>
      <c r="N488" s="8"/>
      <c r="O488" s="8"/>
      <c r="P488" s="8"/>
      <c r="Q488" s="8"/>
    </row>
    <row r="489" spans="1:17" ht="42" customHeight="1" thickBot="1" x14ac:dyDescent="0.3">
      <c r="C489" s="108"/>
      <c r="D489" s="109"/>
      <c r="E489" s="109"/>
      <c r="F489" s="109"/>
      <c r="G489" s="109"/>
      <c r="H489" s="109"/>
      <c r="I489" s="109"/>
      <c r="J489" s="109"/>
      <c r="K489" s="109"/>
      <c r="L489" s="110"/>
      <c r="M489" s="56" t="str">
        <f>IF(M488&gt;=100,"Гос.задание выполнено",IF(M488&gt;=90,"Гос.задание в целом выполнено",IF(AND(M488&lt;90,M488&gt;0),"Гос.задание не выполнено",IF(M488=0,"Форма обслуживания отсутствует в гос.задании"))))</f>
        <v>Гос.задание в целом выполнено</v>
      </c>
      <c r="N489" s="8"/>
      <c r="O489" s="8"/>
      <c r="P489" s="8"/>
      <c r="Q489" s="8"/>
    </row>
    <row r="490" spans="1:17" ht="13.8" thickBot="1" x14ac:dyDescent="0.3"/>
    <row r="491" spans="1:17" ht="20.25" customHeight="1" x14ac:dyDescent="0.25">
      <c r="C491" s="105" t="s">
        <v>64</v>
      </c>
      <c r="D491" s="106"/>
      <c r="E491" s="106"/>
      <c r="F491" s="106"/>
      <c r="G491" s="106"/>
      <c r="H491" s="106"/>
      <c r="I491" s="106"/>
      <c r="J491" s="106"/>
      <c r="K491" s="106"/>
      <c r="L491" s="107"/>
      <c r="M491" s="55">
        <f>IF((M331+M407)=0,0,(M331+M407)/(COUNTIF(M331,"&gt;0")+COUNTIF(M407,"&gt;0")))</f>
        <v>100.11753838797931</v>
      </c>
      <c r="N491" s="8"/>
      <c r="O491" s="8"/>
      <c r="P491" s="8"/>
      <c r="Q491" s="8"/>
    </row>
    <row r="492" spans="1:17" ht="42" customHeight="1" thickBot="1" x14ac:dyDescent="0.3">
      <c r="C492" s="108"/>
      <c r="D492" s="109"/>
      <c r="E492" s="109"/>
      <c r="F492" s="109"/>
      <c r="G492" s="109"/>
      <c r="H492" s="109"/>
      <c r="I492" s="109"/>
      <c r="J492" s="109"/>
      <c r="K492" s="109"/>
      <c r="L492" s="110"/>
      <c r="M492" s="56" t="str">
        <f>IF(M491&gt;=100,"Гос.задание выполнено",IF(M491&gt;=90,"Гос.задание в целом выполнено",IF(AND(M491&lt;90,M491&gt;0),"Гос.задание не выполнено",IF(M491=0,"Форма обслуживания отсутствует в гос.задании"))))</f>
        <v>Гос.задание выполнено</v>
      </c>
      <c r="N492" s="8"/>
      <c r="O492" s="8"/>
      <c r="P492" s="8"/>
      <c r="Q492" s="8"/>
    </row>
    <row r="493" spans="1:17" ht="15.6" x14ac:dyDescent="0.25">
      <c r="C493" s="57"/>
      <c r="D493" s="58"/>
      <c r="E493" s="58"/>
      <c r="F493" s="58"/>
      <c r="G493" s="58"/>
      <c r="H493" s="58"/>
      <c r="I493" s="58"/>
      <c r="J493" s="58"/>
      <c r="K493" s="58"/>
      <c r="L493" s="58"/>
      <c r="M493" s="45"/>
      <c r="N493" s="8"/>
      <c r="O493" s="8"/>
      <c r="P493" s="8"/>
      <c r="Q493" s="8"/>
    </row>
    <row r="497" spans="3:4" ht="36" x14ac:dyDescent="0.25">
      <c r="C497" s="65" t="s">
        <v>66</v>
      </c>
      <c r="D497" s="69"/>
    </row>
  </sheetData>
  <sheetProtection password="CF5E" sheet="1" objects="1" scenarios="1"/>
  <mergeCells count="157">
    <mergeCell ref="D7:J8"/>
    <mergeCell ref="D83:J84"/>
    <mergeCell ref="D157:J158"/>
    <mergeCell ref="D215:J216"/>
    <mergeCell ref="D273:J274"/>
    <mergeCell ref="D331:J332"/>
    <mergeCell ref="D407:J408"/>
    <mergeCell ref="A7:A9"/>
    <mergeCell ref="A11:A482"/>
    <mergeCell ref="B7:B9"/>
    <mergeCell ref="B11:B482"/>
    <mergeCell ref="C383:M383"/>
    <mergeCell ref="C159:C160"/>
    <mergeCell ref="C133:M133"/>
    <mergeCell ref="C134:C139"/>
    <mergeCell ref="C141:M141"/>
    <mergeCell ref="C161:M161"/>
    <mergeCell ref="C162:C165"/>
    <mergeCell ref="C167:M167"/>
    <mergeCell ref="C168:C171"/>
    <mergeCell ref="C173:M173"/>
    <mergeCell ref="C174:C177"/>
    <mergeCell ref="C179:M179"/>
    <mergeCell ref="C180:C183"/>
    <mergeCell ref="C485:L486"/>
    <mergeCell ref="C43:M43"/>
    <mergeCell ref="C51:M51"/>
    <mergeCell ref="C75:M75"/>
    <mergeCell ref="C76:C81"/>
    <mergeCell ref="C19:M19"/>
    <mergeCell ref="C20:C25"/>
    <mergeCell ref="C35:M35"/>
    <mergeCell ref="C343:M343"/>
    <mergeCell ref="C44:C49"/>
    <mergeCell ref="C36:C41"/>
    <mergeCell ref="C83:C84"/>
    <mergeCell ref="C68:C73"/>
    <mergeCell ref="C67:M67"/>
    <mergeCell ref="C59:M59"/>
    <mergeCell ref="C52:C57"/>
    <mergeCell ref="C157:C158"/>
    <mergeCell ref="C149:M149"/>
    <mergeCell ref="C150:C155"/>
    <mergeCell ref="C110:C115"/>
    <mergeCell ref="C117:M117"/>
    <mergeCell ref="C118:C123"/>
    <mergeCell ref="C125:M125"/>
    <mergeCell ref="C126:C131"/>
    <mergeCell ref="C488:L489"/>
    <mergeCell ref="C491:L492"/>
    <mergeCell ref="C1:M1"/>
    <mergeCell ref="C5:M5"/>
    <mergeCell ref="C7:C8"/>
    <mergeCell ref="C368:C373"/>
    <mergeCell ref="C375:M375"/>
    <mergeCell ref="C376:C381"/>
    <mergeCell ref="C6:M6"/>
    <mergeCell ref="C344:C349"/>
    <mergeCell ref="C351:M351"/>
    <mergeCell ref="C352:C357"/>
    <mergeCell ref="C359:M359"/>
    <mergeCell ref="C60:C65"/>
    <mergeCell ref="D3:E3"/>
    <mergeCell ref="I3:L3"/>
    <mergeCell ref="C85:M85"/>
    <mergeCell ref="C27:M27"/>
    <mergeCell ref="C28:C33"/>
    <mergeCell ref="C360:C365"/>
    <mergeCell ref="C367:M367"/>
    <mergeCell ref="C11:M11"/>
    <mergeCell ref="C12:C17"/>
    <mergeCell ref="C142:C147"/>
    <mergeCell ref="C185:M185"/>
    <mergeCell ref="C186:C189"/>
    <mergeCell ref="C191:M191"/>
    <mergeCell ref="C192:C195"/>
    <mergeCell ref="C197:M197"/>
    <mergeCell ref="C198:C201"/>
    <mergeCell ref="C203:M203"/>
    <mergeCell ref="C204:C207"/>
    <mergeCell ref="C209:M209"/>
    <mergeCell ref="C210:C213"/>
    <mergeCell ref="C215:C216"/>
    <mergeCell ref="C217:C218"/>
    <mergeCell ref="C219:M219"/>
    <mergeCell ref="C220:C223"/>
    <mergeCell ref="C225:M225"/>
    <mergeCell ref="C226:C229"/>
    <mergeCell ref="C231:M231"/>
    <mergeCell ref="C232:C235"/>
    <mergeCell ref="C237:M237"/>
    <mergeCell ref="C238:C241"/>
    <mergeCell ref="C243:M243"/>
    <mergeCell ref="C244:C247"/>
    <mergeCell ref="C249:M249"/>
    <mergeCell ref="C250:C253"/>
    <mergeCell ref="C255:M255"/>
    <mergeCell ref="C256:C259"/>
    <mergeCell ref="C261:M261"/>
    <mergeCell ref="C262:C265"/>
    <mergeCell ref="C267:M267"/>
    <mergeCell ref="C268:C271"/>
    <mergeCell ref="C273:C274"/>
    <mergeCell ref="C275:C276"/>
    <mergeCell ref="C277:M277"/>
    <mergeCell ref="C278:C281"/>
    <mergeCell ref="C283:M283"/>
    <mergeCell ref="C331:C332"/>
    <mergeCell ref="C284:C287"/>
    <mergeCell ref="C289:M289"/>
    <mergeCell ref="C290:C293"/>
    <mergeCell ref="C295:M295"/>
    <mergeCell ref="C296:C299"/>
    <mergeCell ref="C301:M301"/>
    <mergeCell ref="C302:C305"/>
    <mergeCell ref="C307:M307"/>
    <mergeCell ref="C308:C311"/>
    <mergeCell ref="C476:C481"/>
    <mergeCell ref="C452:C457"/>
    <mergeCell ref="C459:M459"/>
    <mergeCell ref="C460:C465"/>
    <mergeCell ref="C467:M467"/>
    <mergeCell ref="C468:C473"/>
    <mergeCell ref="C475:M475"/>
    <mergeCell ref="C409:C410"/>
    <mergeCell ref="C411:M411"/>
    <mergeCell ref="C412:C417"/>
    <mergeCell ref="C419:M419"/>
    <mergeCell ref="C420:C425"/>
    <mergeCell ref="C427:M427"/>
    <mergeCell ref="C428:C433"/>
    <mergeCell ref="C435:M435"/>
    <mergeCell ref="C436:C441"/>
    <mergeCell ref="C86:C91"/>
    <mergeCell ref="C93:M93"/>
    <mergeCell ref="C94:C99"/>
    <mergeCell ref="C101:M101"/>
    <mergeCell ref="C102:C107"/>
    <mergeCell ref="C109:M109"/>
    <mergeCell ref="C443:M443"/>
    <mergeCell ref="C444:C449"/>
    <mergeCell ref="C451:M451"/>
    <mergeCell ref="C335:M335"/>
    <mergeCell ref="C336:C341"/>
    <mergeCell ref="C384:C389"/>
    <mergeCell ref="C391:M391"/>
    <mergeCell ref="C392:C397"/>
    <mergeCell ref="C399:M399"/>
    <mergeCell ref="C400:C405"/>
    <mergeCell ref="C407:C408"/>
    <mergeCell ref="C313:M313"/>
    <mergeCell ref="C314:C317"/>
    <mergeCell ref="C319:M319"/>
    <mergeCell ref="C320:C323"/>
    <mergeCell ref="C325:M325"/>
    <mergeCell ref="C326:C329"/>
    <mergeCell ref="C333:C334"/>
  </mergeCells>
  <phoneticPr fontId="4" type="noConversion"/>
  <dataValidations count="1">
    <dataValidation showInputMessage="1" showErrorMessage="1" sqref="C5:M5" xr:uid="{00000000-0002-0000-0000-000000000000}"/>
  </dataValidations>
  <pageMargins left="0.19685039370078741" right="0.19685039370078741" top="0.51181102362204722" bottom="0.23622047244094491" header="1.1417322834645669" footer="0.51181102362204722"/>
  <pageSetup paperSize="9" scale="4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B7"/>
  <sheetViews>
    <sheetView workbookViewId="0">
      <selection activeCell="P2" sqref="P2:AB7"/>
    </sheetView>
  </sheetViews>
  <sheetFormatPr defaultRowHeight="13.2" x14ac:dyDescent="0.25"/>
  <cols>
    <col min="1" max="1" width="29" customWidth="1"/>
    <col min="2" max="2" width="4.6640625" customWidth="1"/>
    <col min="3" max="15" width="4.33203125" customWidth="1"/>
    <col min="16" max="28" width="5.33203125" style="16" customWidth="1"/>
  </cols>
  <sheetData>
    <row r="1" spans="1:28" x14ac:dyDescent="0.25">
      <c r="A1" s="41" t="s">
        <v>11</v>
      </c>
      <c r="B1" s="42" t="s">
        <v>19</v>
      </c>
      <c r="C1" s="43" t="s">
        <v>30</v>
      </c>
      <c r="D1" s="43" t="s">
        <v>31</v>
      </c>
      <c r="E1" s="43" t="s">
        <v>32</v>
      </c>
      <c r="F1" s="43" t="s">
        <v>33</v>
      </c>
      <c r="G1" s="43" t="s">
        <v>34</v>
      </c>
      <c r="H1" s="43" t="s">
        <v>48</v>
      </c>
      <c r="I1" s="43" t="s">
        <v>35</v>
      </c>
      <c r="J1" s="43" t="s">
        <v>36</v>
      </c>
      <c r="K1" s="43" t="s">
        <v>37</v>
      </c>
      <c r="L1" s="43" t="s">
        <v>38</v>
      </c>
      <c r="M1" s="43" t="s">
        <v>39</v>
      </c>
      <c r="N1" s="43" t="s">
        <v>40</v>
      </c>
      <c r="O1" s="43" t="s">
        <v>41</v>
      </c>
    </row>
    <row r="2" spans="1:28" ht="24" x14ac:dyDescent="0.25">
      <c r="A2" s="13" t="s">
        <v>42</v>
      </c>
      <c r="B2" s="31">
        <v>505</v>
      </c>
      <c r="C2" s="32">
        <v>26</v>
      </c>
      <c r="D2" s="32">
        <v>436</v>
      </c>
      <c r="E2" s="32">
        <v>41</v>
      </c>
      <c r="F2" s="32">
        <v>184</v>
      </c>
      <c r="G2" s="32">
        <v>305</v>
      </c>
      <c r="H2" s="32">
        <v>1</v>
      </c>
      <c r="I2" s="32">
        <v>1</v>
      </c>
      <c r="J2" s="32">
        <v>1</v>
      </c>
      <c r="K2" s="32">
        <v>1</v>
      </c>
      <c r="L2" s="32">
        <v>1</v>
      </c>
      <c r="M2" s="32">
        <v>1</v>
      </c>
      <c r="N2" s="32">
        <v>1</v>
      </c>
      <c r="O2" s="32">
        <v>1</v>
      </c>
      <c r="P2" s="16">
        <f t="shared" ref="P2:AB3" si="0">IF(C2&lt;4,C2,INT(C2/4))</f>
        <v>6</v>
      </c>
      <c r="Q2" s="16">
        <f t="shared" si="0"/>
        <v>109</v>
      </c>
      <c r="R2" s="16">
        <f t="shared" si="0"/>
        <v>10</v>
      </c>
      <c r="S2" s="16">
        <f t="shared" si="0"/>
        <v>46</v>
      </c>
      <c r="T2" s="16">
        <f t="shared" si="0"/>
        <v>76</v>
      </c>
      <c r="U2" s="16">
        <f t="shared" si="0"/>
        <v>1</v>
      </c>
      <c r="V2" s="16">
        <f t="shared" si="0"/>
        <v>1</v>
      </c>
      <c r="W2" s="16">
        <f t="shared" si="0"/>
        <v>1</v>
      </c>
      <c r="X2" s="16">
        <f t="shared" si="0"/>
        <v>1</v>
      </c>
      <c r="Y2" s="16">
        <f t="shared" si="0"/>
        <v>1</v>
      </c>
      <c r="Z2" s="16">
        <f t="shared" si="0"/>
        <v>1</v>
      </c>
      <c r="AA2" s="16">
        <f t="shared" si="0"/>
        <v>1</v>
      </c>
      <c r="AB2" s="16">
        <f t="shared" si="0"/>
        <v>1</v>
      </c>
    </row>
    <row r="3" spans="1:28" ht="24" x14ac:dyDescent="0.25">
      <c r="A3" s="13" t="s">
        <v>43</v>
      </c>
      <c r="B3" s="31">
        <v>616</v>
      </c>
      <c r="C3" s="32">
        <v>178</v>
      </c>
      <c r="D3" s="32">
        <v>645</v>
      </c>
      <c r="E3" s="32">
        <v>8</v>
      </c>
      <c r="F3" s="32">
        <v>15</v>
      </c>
      <c r="G3" s="32">
        <v>131</v>
      </c>
      <c r="H3" s="32">
        <v>1</v>
      </c>
      <c r="I3" s="32">
        <v>2</v>
      </c>
      <c r="J3" s="32">
        <v>15</v>
      </c>
      <c r="K3" s="32">
        <v>1</v>
      </c>
      <c r="L3" s="32">
        <v>1</v>
      </c>
      <c r="M3" s="32">
        <v>1</v>
      </c>
      <c r="N3" s="32">
        <v>1</v>
      </c>
      <c r="O3" s="32">
        <v>1</v>
      </c>
      <c r="P3" s="16">
        <f t="shared" si="0"/>
        <v>44</v>
      </c>
      <c r="Q3" s="16">
        <f t="shared" si="0"/>
        <v>161</v>
      </c>
      <c r="R3" s="16">
        <f t="shared" si="0"/>
        <v>2</v>
      </c>
      <c r="S3" s="16">
        <f t="shared" si="0"/>
        <v>3</v>
      </c>
      <c r="T3" s="16">
        <f t="shared" si="0"/>
        <v>32</v>
      </c>
      <c r="U3" s="16">
        <f t="shared" si="0"/>
        <v>1</v>
      </c>
      <c r="V3" s="16">
        <f t="shared" si="0"/>
        <v>2</v>
      </c>
      <c r="W3" s="16">
        <f t="shared" si="0"/>
        <v>3</v>
      </c>
      <c r="X3" s="16">
        <f t="shared" si="0"/>
        <v>1</v>
      </c>
      <c r="Y3" s="16">
        <f t="shared" si="0"/>
        <v>1</v>
      </c>
      <c r="Z3" s="16">
        <f t="shared" si="0"/>
        <v>1</v>
      </c>
      <c r="AA3" s="16">
        <f t="shared" si="0"/>
        <v>1</v>
      </c>
      <c r="AB3" s="16">
        <f t="shared" si="0"/>
        <v>1</v>
      </c>
    </row>
    <row r="4" spans="1:28" ht="24" x14ac:dyDescent="0.25">
      <c r="A4" s="13" t="s">
        <v>44</v>
      </c>
      <c r="B4" s="31">
        <v>620</v>
      </c>
      <c r="C4" s="32">
        <v>453</v>
      </c>
      <c r="D4" s="32">
        <v>655</v>
      </c>
      <c r="E4" s="32">
        <v>90</v>
      </c>
      <c r="F4" s="32">
        <v>51</v>
      </c>
      <c r="G4" s="32">
        <v>234</v>
      </c>
      <c r="H4" s="32">
        <v>4</v>
      </c>
      <c r="I4" s="32">
        <v>2</v>
      </c>
      <c r="J4" s="32">
        <v>2</v>
      </c>
      <c r="K4" s="32">
        <v>2</v>
      </c>
      <c r="L4" s="32">
        <v>2</v>
      </c>
      <c r="M4" s="32">
        <v>3</v>
      </c>
      <c r="N4" s="32">
        <v>1</v>
      </c>
      <c r="O4" s="32">
        <v>1</v>
      </c>
      <c r="P4" s="16">
        <f>IF(C4&lt;4,C4,INT(C4/4))</f>
        <v>113</v>
      </c>
      <c r="Q4" s="16">
        <f t="shared" ref="Q4:U7" si="1">IF(D4&lt;4,D4,INT(D4/4))</f>
        <v>163</v>
      </c>
      <c r="R4" s="16">
        <f t="shared" si="1"/>
        <v>22</v>
      </c>
      <c r="S4" s="16">
        <f t="shared" si="1"/>
        <v>12</v>
      </c>
      <c r="T4" s="16">
        <f t="shared" si="1"/>
        <v>58</v>
      </c>
      <c r="U4" s="16">
        <f t="shared" si="1"/>
        <v>1</v>
      </c>
      <c r="V4" s="16">
        <f t="shared" ref="V4:X7" si="2">IF(I4&lt;4,I4,INT(I4/4))</f>
        <v>2</v>
      </c>
      <c r="W4" s="16">
        <f t="shared" si="2"/>
        <v>2</v>
      </c>
      <c r="X4" s="16">
        <f t="shared" si="2"/>
        <v>2</v>
      </c>
      <c r="Y4" s="16">
        <f t="shared" ref="Y4:Z7" si="3">IF(L4&lt;4,L4,INT(L4/4))</f>
        <v>2</v>
      </c>
      <c r="Z4" s="16">
        <f t="shared" si="3"/>
        <v>3</v>
      </c>
      <c r="AA4" s="16">
        <f t="shared" ref="AA4:AB7" si="4">IF(N4&lt;4,N4,INT(N4/4))</f>
        <v>1</v>
      </c>
      <c r="AB4" s="16">
        <f t="shared" si="4"/>
        <v>1</v>
      </c>
    </row>
    <row r="5" spans="1:28" ht="24" x14ac:dyDescent="0.25">
      <c r="A5" s="13" t="s">
        <v>45</v>
      </c>
      <c r="B5" s="31">
        <v>526</v>
      </c>
      <c r="C5" s="32">
        <v>7</v>
      </c>
      <c r="D5" s="32">
        <v>491</v>
      </c>
      <c r="E5" s="32">
        <v>58</v>
      </c>
      <c r="F5" s="32">
        <v>1</v>
      </c>
      <c r="G5" s="32">
        <v>235</v>
      </c>
      <c r="H5" s="32">
        <v>1</v>
      </c>
      <c r="I5" s="32">
        <v>1</v>
      </c>
      <c r="J5" s="32">
        <v>1</v>
      </c>
      <c r="K5" s="32">
        <v>1</v>
      </c>
      <c r="L5" s="32">
        <v>1</v>
      </c>
      <c r="M5" s="32">
        <v>1</v>
      </c>
      <c r="N5" s="32">
        <v>1</v>
      </c>
      <c r="O5" s="32">
        <v>1</v>
      </c>
      <c r="P5" s="16">
        <f>IF(C5&lt;4,C5,INT(C5/4))</f>
        <v>1</v>
      </c>
      <c r="Q5" s="16">
        <f t="shared" si="1"/>
        <v>122</v>
      </c>
      <c r="R5" s="16">
        <f t="shared" si="1"/>
        <v>14</v>
      </c>
      <c r="S5" s="16">
        <f t="shared" si="1"/>
        <v>1</v>
      </c>
      <c r="T5" s="16">
        <f t="shared" si="1"/>
        <v>58</v>
      </c>
      <c r="U5" s="16">
        <f t="shared" si="1"/>
        <v>1</v>
      </c>
      <c r="V5" s="16">
        <f t="shared" si="2"/>
        <v>1</v>
      </c>
      <c r="W5" s="16">
        <f t="shared" si="2"/>
        <v>1</v>
      </c>
      <c r="X5" s="16">
        <f t="shared" si="2"/>
        <v>1</v>
      </c>
      <c r="Y5" s="16">
        <f t="shared" si="3"/>
        <v>1</v>
      </c>
      <c r="Z5" s="16">
        <f t="shared" si="3"/>
        <v>1</v>
      </c>
      <c r="AA5" s="16">
        <f t="shared" si="4"/>
        <v>1</v>
      </c>
      <c r="AB5" s="16">
        <f t="shared" si="4"/>
        <v>1</v>
      </c>
    </row>
    <row r="6" spans="1:28" ht="27" customHeight="1" x14ac:dyDescent="0.25">
      <c r="A6" s="13" t="s">
        <v>46</v>
      </c>
      <c r="B6" s="31">
        <v>617</v>
      </c>
      <c r="C6" s="32">
        <v>197</v>
      </c>
      <c r="D6" s="32">
        <v>384</v>
      </c>
      <c r="E6" s="32">
        <v>33</v>
      </c>
      <c r="F6" s="32">
        <v>12</v>
      </c>
      <c r="G6" s="32">
        <v>366</v>
      </c>
      <c r="H6" s="32">
        <v>1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32">
        <v>1</v>
      </c>
      <c r="P6" s="16">
        <f>IF(C6&lt;4,C6,INT(C6/4))</f>
        <v>49</v>
      </c>
      <c r="Q6" s="16">
        <f t="shared" si="1"/>
        <v>96</v>
      </c>
      <c r="R6" s="16">
        <f t="shared" si="1"/>
        <v>8</v>
      </c>
      <c r="S6" s="16">
        <f t="shared" si="1"/>
        <v>3</v>
      </c>
      <c r="T6" s="16">
        <f t="shared" si="1"/>
        <v>91</v>
      </c>
      <c r="U6" s="16">
        <f t="shared" si="1"/>
        <v>1</v>
      </c>
      <c r="V6" s="16">
        <f t="shared" si="2"/>
        <v>1</v>
      </c>
      <c r="W6" s="16">
        <f t="shared" si="2"/>
        <v>1</v>
      </c>
      <c r="X6" s="16">
        <f t="shared" si="2"/>
        <v>1</v>
      </c>
      <c r="Y6" s="16">
        <f t="shared" si="3"/>
        <v>1</v>
      </c>
      <c r="Z6" s="16">
        <f t="shared" si="3"/>
        <v>1</v>
      </c>
      <c r="AA6" s="16">
        <f t="shared" si="4"/>
        <v>1</v>
      </c>
      <c r="AB6" s="16">
        <f t="shared" si="4"/>
        <v>1</v>
      </c>
    </row>
    <row r="7" spans="1:28" ht="24" x14ac:dyDescent="0.25">
      <c r="A7" s="13" t="s">
        <v>47</v>
      </c>
      <c r="B7" s="31">
        <v>531</v>
      </c>
      <c r="C7" s="32">
        <v>22</v>
      </c>
      <c r="D7" s="32">
        <v>421</v>
      </c>
      <c r="E7" s="32">
        <v>38</v>
      </c>
      <c r="F7" s="32">
        <v>9</v>
      </c>
      <c r="G7" s="32">
        <v>298</v>
      </c>
      <c r="H7" s="32">
        <v>1</v>
      </c>
      <c r="I7" s="32">
        <v>1</v>
      </c>
      <c r="J7" s="32">
        <v>5</v>
      </c>
      <c r="K7" s="32">
        <v>1</v>
      </c>
      <c r="L7" s="32">
        <v>1</v>
      </c>
      <c r="M7" s="32">
        <v>1</v>
      </c>
      <c r="N7" s="32">
        <v>1</v>
      </c>
      <c r="O7" s="32">
        <v>1</v>
      </c>
      <c r="P7" s="16">
        <f>IF(C7&lt;4,C7,INT(C7/4))</f>
        <v>5</v>
      </c>
      <c r="Q7" s="16">
        <f t="shared" si="1"/>
        <v>105</v>
      </c>
      <c r="R7" s="16">
        <f t="shared" si="1"/>
        <v>9</v>
      </c>
      <c r="S7" s="16">
        <f t="shared" si="1"/>
        <v>2</v>
      </c>
      <c r="T7" s="16">
        <f t="shared" si="1"/>
        <v>74</v>
      </c>
      <c r="U7" s="16">
        <f t="shared" si="1"/>
        <v>1</v>
      </c>
      <c r="V7" s="16">
        <f t="shared" si="2"/>
        <v>1</v>
      </c>
      <c r="W7" s="16">
        <f t="shared" si="2"/>
        <v>1</v>
      </c>
      <c r="X7" s="16">
        <f t="shared" si="2"/>
        <v>1</v>
      </c>
      <c r="Y7" s="16">
        <f t="shared" si="3"/>
        <v>1</v>
      </c>
      <c r="Z7" s="16">
        <f t="shared" si="3"/>
        <v>1</v>
      </c>
      <c r="AA7" s="16">
        <f t="shared" si="4"/>
        <v>1</v>
      </c>
      <c r="AB7" s="16">
        <f t="shared" si="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Kraftway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Polezhaev</dc:creator>
  <cp:lastModifiedBy>ABD</cp:lastModifiedBy>
  <cp:lastPrinted>2023-11-14T03:08:57Z</cp:lastPrinted>
  <dcterms:created xsi:type="dcterms:W3CDTF">2012-03-19T03:15:48Z</dcterms:created>
  <dcterms:modified xsi:type="dcterms:W3CDTF">2024-01-15T07:49:33Z</dcterms:modified>
</cp:coreProperties>
</file>